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D:\UsersData\kolozsyovaz\Desktop\výkazy SZKB\"/>
    </mc:Choice>
  </mc:AlternateContent>
  <xr:revisionPtr revIDLastSave="0" documentId="13_ncr:1_{A3552106-DD04-40B8-82F0-D6E4D3504845}" xr6:coauthVersionLast="47" xr6:coauthVersionMax="47" xr10:uidLastSave="{00000000-0000-0000-0000-000000000000}"/>
  <bookViews>
    <workbookView xWindow="-120" yWindow="-120" windowWidth="29040" windowHeight="1584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N5" i="11" s="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M47" i="4"/>
  <c r="C13" i="6"/>
  <c r="C10" i="6"/>
  <c r="K40" i="9"/>
  <c r="L41" i="9"/>
  <c r="L43" i="9"/>
  <c r="L46" i="9" s="1"/>
  <c r="K45" i="9"/>
  <c r="B43" i="9" s="1"/>
  <c r="M13" i="4"/>
  <c r="K12" i="4"/>
  <c r="J12" i="4" s="1"/>
  <c r="C11" i="6"/>
  <c r="F65" i="9" l="1"/>
  <c r="I15" i="4"/>
  <c r="D67" i="9" s="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sharedStrings.xml><?xml version="1.0" encoding="utf-8"?>
<sst xmlns="http://schemas.openxmlformats.org/spreadsheetml/2006/main" count="7085" uniqueCount="3300">
  <si>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</si>
  <si>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</si>
  <si>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</si>
  <si>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</si>
  <si>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</si>
  <si>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</si>
  <si>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</si>
  <si>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</si>
  <si>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</si>
  <si>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</si>
  <si>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</si>
  <si>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</si>
  <si>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</si>
  <si>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</si>
  <si>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</si>
  <si>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</si>
  <si>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</si>
  <si>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</si>
  <si>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</si>
  <si>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</si>
  <si>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</si>
  <si>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</si>
  <si>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</si>
  <si>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</si>
  <si>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</si>
  <si>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</si>
  <si>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</si>
  <si>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</si>
  <si>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</si>
  <si>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</si>
  <si>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</si>
  <si>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</si>
  <si>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</si>
  <si>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</si>
  <si>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</si>
  <si>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</si>
  <si>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</si>
  <si>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</si>
  <si>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</si>
  <si>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</si>
  <si>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</si>
  <si>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</si>
  <si>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</si>
  <si>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</si>
  <si>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</si>
  <si>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</si>
  <si>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</si>
  <si>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</si>
  <si>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</si>
  <si>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</si>
  <si>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</si>
  <si>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</si>
  <si>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</si>
  <si>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</si>
  <si>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</si>
  <si>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</si>
  <si>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</si>
  <si>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</si>
  <si>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</si>
  <si>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</si>
  <si>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</si>
  <si>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</si>
  <si>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</si>
  <si>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</si>
  <si>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</si>
  <si>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</si>
  <si>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</si>
  <si>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</si>
  <si>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</si>
  <si>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</si>
  <si>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</si>
  <si>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</si>
  <si>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</si>
  <si>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</si>
  <si>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</si>
  <si>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</si>
  <si>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</si>
  <si>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</si>
  <si>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</si>
  <si>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</si>
  <si>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</si>
  <si>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</si>
  <si>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</si>
  <si>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</si>
  <si>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</si>
  <si>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</si>
  <si>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</si>
  <si>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</si>
  <si>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</si>
  <si>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</si>
  <si>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</si>
  <si>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</si>
  <si>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</si>
  <si>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</si>
  <si>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</si>
  <si>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</si>
  <si>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</si>
  <si>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</si>
  <si>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</si>
  <si>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</si>
  <si>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</si>
  <si>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</si>
  <si>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</si>
  <si>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</si>
  <si>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</si>
  <si>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</si>
  <si>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</si>
  <si>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</si>
  <si>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</si>
  <si>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</si>
  <si>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</si>
  <si>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</si>
  <si>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</si>
  <si>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</si>
  <si>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</si>
  <si>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</si>
  <si>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</si>
  <si>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</si>
  <si>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</si>
  <si>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</si>
  <si>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</si>
  <si>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</si>
  <si>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</si>
  <si>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</si>
  <si>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</si>
  <si>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</si>
  <si>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</si>
  <si>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</si>
  <si>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</si>
  <si>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</si>
  <si>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</si>
  <si>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</si>
  <si>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</si>
  <si>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</si>
  <si>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</si>
  <si>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</si>
  <si>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</si>
  <si>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</si>
  <si>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</si>
  <si>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</si>
  <si>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</si>
  <si>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</si>
  <si>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</si>
  <si>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</si>
  <si>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</si>
  <si>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</si>
  <si>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</si>
  <si>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</si>
  <si>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</si>
  <si>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</si>
  <si>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</si>
  <si>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</si>
  <si>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</si>
  <si>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</si>
  <si>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</si>
  <si>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</si>
  <si>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</si>
  <si>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</si>
  <si>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</si>
  <si>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</si>
  <si>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</si>
  <si>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</si>
  <si>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</si>
  <si>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</si>
  <si>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</si>
  <si>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</si>
  <si>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</si>
  <si>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</si>
  <si>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</si>
  <si>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</si>
  <si>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</si>
  <si>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</si>
  <si>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</si>
  <si>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</si>
  <si>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</si>
  <si>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</si>
  <si>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</si>
  <si>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</si>
  <si>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</si>
  <si>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</si>
  <si>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</si>
  <si>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</si>
  <si>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</si>
  <si>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</si>
  <si>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</si>
  <si>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</si>
  <si>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</si>
  <si>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</si>
  <si>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</si>
  <si>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</si>
  <si>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</si>
  <si>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</si>
  <si>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</si>
  <si>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</si>
  <si>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</si>
  <si>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</si>
  <si>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</si>
  <si>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</si>
  <si>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</si>
  <si>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</si>
  <si>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</si>
  <si>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</si>
  <si>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</si>
  <si>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</si>
  <si>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</si>
  <si>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</si>
  <si>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</si>
  <si>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</si>
  <si>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</si>
  <si>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</si>
  <si>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</si>
  <si>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</si>
  <si>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</si>
  <si>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</si>
  <si>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</si>
  <si>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</si>
  <si>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</si>
  <si>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</si>
  <si>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</si>
  <si>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</si>
  <si>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</si>
  <si>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</si>
  <si>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</si>
  <si>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</si>
  <si>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</si>
  <si>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</si>
  <si>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</si>
  <si>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</si>
  <si>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</si>
  <si>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</si>
  <si>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</si>
  <si>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</si>
  <si>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</si>
  <si>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</si>
  <si>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</si>
  <si>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</si>
  <si>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</si>
  <si>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</si>
  <si>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</si>
  <si>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</si>
  <si>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</si>
  <si>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</si>
  <si>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</si>
  <si>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</si>
  <si>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</si>
  <si>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</si>
  <si>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</si>
  <si>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</si>
  <si>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</si>
  <si>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</si>
  <si>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</si>
  <si>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</si>
  <si>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</si>
  <si>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</si>
  <si>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</si>
  <si>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</si>
  <si>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</si>
  <si>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</si>
  <si>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</si>
  <si>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</si>
  <si>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</si>
  <si>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</si>
  <si>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</si>
  <si>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</si>
  <si>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</si>
  <si>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</si>
  <si>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</si>
  <si>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</si>
  <si>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</si>
  <si>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</si>
  <si>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</si>
  <si>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</si>
  <si>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</si>
  <si>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</si>
  <si>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</si>
  <si>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</si>
  <si>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</si>
  <si>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</si>
  <si>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</si>
  <si>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</si>
  <si>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</si>
  <si>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</si>
  <si>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</si>
  <si>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</si>
  <si>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</si>
  <si>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</si>
  <si>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</si>
  <si>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</si>
  <si>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</si>
  <si>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</si>
  <si>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</si>
  <si>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</si>
  <si>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</si>
  <si>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</si>
  <si>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</si>
  <si>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</si>
  <si>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</si>
  <si>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</si>
  <si>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</si>
  <si>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</si>
  <si>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</si>
  <si>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</si>
  <si>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</si>
  <si>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</si>
  <si>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</si>
  <si>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</si>
  <si>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</si>
  <si>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</si>
  <si>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</si>
  <si>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</si>
  <si>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</si>
  <si>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</si>
  <si>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</si>
  <si>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</si>
  <si>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</si>
  <si>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</si>
  <si>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</si>
  <si>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</si>
  <si>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</si>
  <si>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</si>
  <si>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</si>
  <si>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</si>
  <si>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</si>
  <si>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</si>
  <si>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</si>
  <si>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</si>
  <si>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</si>
  <si>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</si>
  <si>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</si>
  <si>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</si>
  <si>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</si>
  <si>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</si>
  <si>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</si>
  <si>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</si>
  <si>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</si>
  <si>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</si>
  <si>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</si>
  <si>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</si>
  <si>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</si>
  <si>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</si>
  <si>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</si>
  <si>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</si>
  <si>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</si>
  <si>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</si>
  <si>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</si>
  <si>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</si>
  <si>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</si>
  <si>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</si>
  <si>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</si>
  <si>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</si>
  <si>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</si>
  <si>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</si>
  <si>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</si>
  <si>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</si>
  <si>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</si>
  <si>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</si>
  <si>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</si>
  <si>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</si>
  <si>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</si>
  <si>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</si>
  <si>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</si>
  <si>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</si>
  <si>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</si>
  <si>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</si>
  <si>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</si>
  <si>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</si>
  <si>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</si>
  <si>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</si>
  <si>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</si>
  <si>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</si>
  <si>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</si>
  <si>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</si>
  <si>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</si>
  <si>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</si>
  <si>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</si>
  <si>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</si>
  <si>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</si>
  <si>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</si>
  <si>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</si>
  <si>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</si>
  <si>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</si>
  <si>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</si>
  <si>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</si>
  <si>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</si>
  <si>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</si>
  <si>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</si>
  <si>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</si>
  <si>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</si>
  <si>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</si>
  <si>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</si>
  <si>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</si>
  <si>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</si>
  <si>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</si>
  <si>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</si>
  <si>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</si>
  <si>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</si>
  <si>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</si>
  <si>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</si>
  <si>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</si>
  <si>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</si>
  <si>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</si>
  <si>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</si>
  <si>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</si>
  <si>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</si>
  <si>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</si>
  <si>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</si>
  <si>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</si>
  <si>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</si>
  <si>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</si>
  <si>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</si>
  <si>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</si>
  <si>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</si>
  <si>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</si>
  <si>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</si>
  <si>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</si>
  <si>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</si>
  <si>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</si>
  <si>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</si>
  <si>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</si>
  <si>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</si>
  <si>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</si>
  <si>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</si>
  <si>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</si>
  <si>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</si>
  <si>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</si>
  <si>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</si>
  <si>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</si>
  <si>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</si>
  <si>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</si>
  <si>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</si>
  <si>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</si>
  <si>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</si>
  <si>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</si>
  <si>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</si>
  <si>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</si>
  <si>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</si>
  <si>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</si>
  <si>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</si>
  <si>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</si>
  <si>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</si>
  <si>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</si>
  <si>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</si>
  <si>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</si>
  <si>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</si>
  <si>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</si>
  <si>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</si>
  <si>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</si>
  <si>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</si>
  <si>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</si>
  <si>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</si>
  <si>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</si>
  <si>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</si>
  <si>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</si>
  <si>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</si>
  <si>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</si>
  <si>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</si>
  <si>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</si>
  <si>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</si>
  <si>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</si>
  <si>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</si>
  <si>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</si>
  <si>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</si>
  <si>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</si>
  <si>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</si>
  <si>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</si>
  <si>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</si>
  <si>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</si>
  <si>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</si>
  <si>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</si>
  <si>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</si>
  <si>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</si>
  <si>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</si>
  <si>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</si>
  <si>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</si>
  <si>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</si>
  <si>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</si>
  <si>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</si>
  <si>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</si>
  <si>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</si>
  <si>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</si>
  <si>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</si>
  <si>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</si>
  <si>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</si>
  <si>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</si>
  <si>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</si>
  <si>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</si>
  <si>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</si>
  <si>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</si>
  <si>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</si>
  <si>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</si>
  <si>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</si>
  <si>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</si>
  <si>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</si>
  <si>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</si>
  <si>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</si>
  <si>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</si>
  <si>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</si>
  <si>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</si>
  <si>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</si>
  <si>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</si>
  <si>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</si>
  <si>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</si>
  <si>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</si>
  <si>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</si>
  <si>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</si>
  <si>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</si>
  <si>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</si>
  <si>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</si>
  <si>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</si>
  <si>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</si>
  <si>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</si>
  <si>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</si>
  <si>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</si>
  <si>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</si>
  <si>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</si>
  <si>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</si>
  <si>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</si>
  <si>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</si>
  <si>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</si>
  <si>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</si>
  <si>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</si>
  <si>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</si>
  <si>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</si>
  <si>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</si>
  <si>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</si>
  <si>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</si>
  <si>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</si>
  <si>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</si>
  <si>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</si>
  <si>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</si>
  <si>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</si>
  <si>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</si>
  <si>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</si>
  <si>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</si>
  <si>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</si>
  <si>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</si>
  <si>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</si>
  <si>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</si>
  <si>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</si>
  <si>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</si>
  <si>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</si>
  <si>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</si>
  <si>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</si>
  <si>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</si>
  <si>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</si>
  <si>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</si>
  <si>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</si>
  <si>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</si>
  <si>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</si>
  <si>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</si>
  <si>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</si>
  <si>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</si>
  <si>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</si>
  <si>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</si>
  <si>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</si>
  <si>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</si>
  <si>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</si>
  <si>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</si>
  <si>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</si>
  <si>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</si>
  <si>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</si>
  <si>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</si>
  <si>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</si>
  <si>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</si>
  <si>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</si>
  <si>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</si>
  <si>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</si>
  <si>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</si>
  <si>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</si>
  <si>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</si>
  <si>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</si>
  <si>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</si>
  <si>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</si>
  <si>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</si>
  <si>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</si>
  <si>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</si>
  <si>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</si>
  <si>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</si>
  <si>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</si>
  <si>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</si>
  <si>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</si>
  <si>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</si>
  <si>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</si>
  <si>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</si>
  <si>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</si>
  <si>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</si>
  <si>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</si>
  <si>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</si>
  <si>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</si>
  <si>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</si>
  <si>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</si>
  <si>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</si>
  <si>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</si>
  <si>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</si>
  <si>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</si>
  <si>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</si>
  <si>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</si>
  <si>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</si>
  <si>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</si>
  <si>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</si>
  <si>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</si>
  <si>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</si>
  <si>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</si>
  <si>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</si>
  <si>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</si>
  <si>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</si>
  <si>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</si>
  <si>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</si>
  <si>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</si>
  <si>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</si>
  <si>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</si>
  <si>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</si>
  <si>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</si>
  <si>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</si>
  <si>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</si>
  <si>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</si>
  <si>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</si>
  <si>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</si>
  <si>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</si>
  <si>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</si>
  <si>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</si>
  <si>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</si>
  <si>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</si>
  <si>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</si>
  <si>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</si>
  <si>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</si>
  <si>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</si>
  <si>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</si>
  <si>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</si>
  <si>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</si>
  <si>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</si>
  <si>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</si>
  <si>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</si>
  <si>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</si>
  <si>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</si>
  <si>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</si>
  <si>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</si>
  <si>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</si>
  <si>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</si>
  <si>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</si>
  <si>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</si>
  <si>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</si>
  <si>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</si>
  <si>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</si>
  <si>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</si>
  <si>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</si>
  <si>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</si>
  <si>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</si>
  <si>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</si>
  <si>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</si>
  <si>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</si>
  <si>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</si>
  <si>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</si>
  <si>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</si>
  <si>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</si>
  <si>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</si>
  <si>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</si>
  <si>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</si>
  <si>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</si>
  <si>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</si>
  <si>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</si>
  <si>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</si>
  <si>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</si>
  <si>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</si>
  <si>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</si>
  <si>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</si>
  <si>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</si>
  <si>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</si>
  <si>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</si>
  <si>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</si>
  <si>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</si>
  <si>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</si>
  <si>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</si>
  <si>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</si>
  <si>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</si>
  <si>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</si>
  <si>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</si>
  <si>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</si>
  <si>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</si>
  <si>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</si>
  <si>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</si>
  <si>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</si>
  <si>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</si>
  <si>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</si>
  <si>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</si>
  <si>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</si>
  <si>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</si>
  <si>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</si>
  <si>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</si>
  <si>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</si>
  <si>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</si>
  <si>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</si>
  <si>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</si>
  <si>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</si>
  <si>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</si>
  <si>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</si>
  <si>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</si>
  <si>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</si>
  <si>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</si>
  <si>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</si>
  <si>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</si>
  <si>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</si>
  <si>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</si>
  <si>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</si>
  <si>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</si>
  <si>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</si>
  <si>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</si>
  <si>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</si>
  <si>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</si>
  <si>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</si>
  <si>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</si>
  <si>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</si>
  <si>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</si>
  <si>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</si>
  <si>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</si>
  <si>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</si>
  <si>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</si>
  <si>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</si>
  <si>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</si>
  <si>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</si>
  <si>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</si>
  <si>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</si>
  <si>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</si>
  <si>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</si>
  <si>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</si>
  <si>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</si>
  <si>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</si>
  <si>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</si>
  <si>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</si>
  <si>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</si>
  <si>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</si>
  <si>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</si>
  <si>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</si>
  <si>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</si>
  <si>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</si>
  <si>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</si>
  <si>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</si>
  <si>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</si>
  <si>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</si>
  <si>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</si>
  <si>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</si>
  <si>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</si>
  <si>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</si>
  <si>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</si>
  <si>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</si>
  <si>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</si>
  <si>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</si>
  <si>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</si>
  <si>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</si>
  <si>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</si>
  <si>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</si>
  <si>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</si>
  <si>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</si>
  <si>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</si>
  <si>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</si>
  <si>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</si>
  <si>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</si>
  <si>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</si>
  <si>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</si>
  <si>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</si>
  <si>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</si>
  <si>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</si>
  <si>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</si>
  <si>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</si>
  <si>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</si>
  <si>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</si>
  <si>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</si>
  <si>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</si>
  <si>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</si>
  <si>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</si>
  <si>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</si>
  <si>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</si>
  <si>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</si>
  <si>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</si>
  <si>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</si>
  <si>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</si>
  <si>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</si>
  <si>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</si>
  <si>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</si>
  <si>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</si>
  <si>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</si>
  <si>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</si>
  <si>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</si>
  <si>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</si>
  <si>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</si>
  <si>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</si>
  <si>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</si>
  <si>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</si>
  <si>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</si>
  <si>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</si>
  <si>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</si>
  <si>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</si>
  <si>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</si>
  <si>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</si>
  <si>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</si>
  <si>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</si>
  <si>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</si>
  <si>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</si>
  <si>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</si>
  <si>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</si>
  <si>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</si>
  <si>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</si>
  <si>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</si>
  <si>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</si>
  <si>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</si>
  <si>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</si>
  <si>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</si>
  <si>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</si>
  <si>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</si>
  <si>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</si>
  <si>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</si>
  <si>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</si>
  <si>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</si>
  <si>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</si>
  <si>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</si>
  <si>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</si>
  <si>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</si>
  <si>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</si>
  <si>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</si>
  <si>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</si>
  <si>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</si>
  <si>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</si>
  <si>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</si>
  <si>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</si>
  <si>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</si>
  <si>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</si>
  <si>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</si>
  <si>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</si>
  <si>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</si>
  <si>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</si>
  <si>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</si>
  <si>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</si>
  <si>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</si>
  <si>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</si>
  <si>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</si>
  <si>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</si>
  <si>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</si>
  <si>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</si>
  <si>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</si>
  <si>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</si>
  <si>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</si>
  <si>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</si>
  <si>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</si>
  <si>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</si>
  <si>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</si>
  <si>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</si>
  <si>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</si>
  <si>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</si>
  <si>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</si>
  <si>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</si>
  <si>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</si>
  <si>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</si>
  <si>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</si>
  <si>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</si>
  <si>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</si>
  <si>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</si>
  <si>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</si>
  <si>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</si>
  <si>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</si>
  <si>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</si>
  <si>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</si>
  <si>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</si>
  <si>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</si>
  <si>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</si>
  <si>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</si>
  <si>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</si>
  <si>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</si>
  <si>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</si>
  <si>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</si>
  <si>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</si>
  <si>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</si>
  <si>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</si>
  <si>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</si>
  <si>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</si>
  <si>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</si>
  <si>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</si>
  <si>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</si>
  <si>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</si>
  <si>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</si>
  <si>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</si>
  <si>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</si>
  <si>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</si>
  <si>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</si>
  <si>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</si>
  <si>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</si>
  <si>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</si>
  <si>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</si>
  <si>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</si>
  <si>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</si>
  <si>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</si>
  <si>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</si>
  <si>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</si>
  <si>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</si>
  <si>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</si>
  <si>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</si>
  <si>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</si>
  <si>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</si>
  <si>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</si>
  <si>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</si>
  <si>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</si>
  <si>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</si>
  <si>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</si>
  <si>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</si>
  <si>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</si>
  <si>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</si>
  <si>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</si>
  <si>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</si>
  <si>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</si>
  <si>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</si>
  <si>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</si>
  <si>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</si>
  <si>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</si>
  <si>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</si>
  <si>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</si>
  <si>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</si>
  <si>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</si>
  <si>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</si>
  <si>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</si>
  <si>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</si>
  <si>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</si>
  <si>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</si>
  <si>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</si>
  <si>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</si>
  <si>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</si>
  <si>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</si>
  <si>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</si>
  <si>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</si>
  <si>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</si>
  <si>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</si>
  <si>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</si>
  <si>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</si>
  <si>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</si>
  <si>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</si>
  <si>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</si>
  <si>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</si>
  <si>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</si>
  <si>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</si>
  <si>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</si>
  <si>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</si>
  <si>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</si>
  <si>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</si>
  <si>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</si>
  <si>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</si>
  <si>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</si>
  <si>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</si>
  <si>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</si>
  <si>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</si>
  <si>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</si>
  <si>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</si>
  <si>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</si>
  <si>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</si>
  <si>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</si>
  <si>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</si>
  <si>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</si>
  <si>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</si>
  <si>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</si>
  <si>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</si>
  <si>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</si>
  <si>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</si>
  <si>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</si>
  <si>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</si>
  <si>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</si>
  <si>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</si>
  <si>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</si>
  <si>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</si>
  <si>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</si>
  <si>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</si>
  <si>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</si>
  <si>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</si>
  <si>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</si>
  <si>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</si>
  <si>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</si>
  <si>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</si>
  <si>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</si>
  <si>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</si>
  <si>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</si>
  <si>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</si>
  <si>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</si>
  <si>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</si>
  <si>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</si>
  <si>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</si>
  <si>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</si>
  <si>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</si>
  <si>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</si>
  <si>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</si>
  <si>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</si>
  <si>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</si>
  <si>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</si>
  <si>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</si>
  <si>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</si>
  <si>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</si>
  <si>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</si>
  <si>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</si>
  <si>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</si>
  <si>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</si>
  <si>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</si>
  <si>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</si>
  <si>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</si>
  <si>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</si>
  <si>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</si>
  <si>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</si>
  <si>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</si>
  <si>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</si>
  <si>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</si>
  <si>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</si>
  <si>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</si>
  <si>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</si>
  <si>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</si>
  <si>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</si>
  <si>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</si>
  <si>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</si>
  <si>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</si>
  <si>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</si>
  <si>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</si>
  <si>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</si>
  <si>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</si>
  <si>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</si>
  <si>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</si>
  <si>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</si>
  <si>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</si>
  <si>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</si>
  <si>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</si>
  <si>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</si>
  <si>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</si>
  <si>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</si>
  <si>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</si>
  <si>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</si>
  <si>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</si>
  <si>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</si>
  <si>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</si>
  <si>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</si>
  <si>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</si>
  <si>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</si>
  <si>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</si>
  <si>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</si>
  <si>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</si>
  <si>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</si>
  <si>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</si>
  <si>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</si>
  <si>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</si>
  <si>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</si>
  <si>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</si>
  <si>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</si>
  <si>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</si>
  <si>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</si>
  <si>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</si>
  <si>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</si>
  <si>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</si>
  <si>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</si>
  <si>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</si>
  <si>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</si>
  <si>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</si>
  <si>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</si>
  <si>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</si>
  <si>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</si>
  <si>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</si>
  <si>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</si>
  <si>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</si>
  <si>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</si>
  <si>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</si>
  <si>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</si>
  <si>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</si>
  <si>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</si>
  <si>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</si>
  <si>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</si>
  <si>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</si>
  <si>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</si>
  <si>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</si>
  <si>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</si>
  <si>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</si>
  <si>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</si>
  <si>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</si>
  <si>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</si>
  <si>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</si>
  <si>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</si>
  <si>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</si>
  <si>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</si>
  <si>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</si>
  <si>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</si>
  <si>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</si>
  <si>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</si>
  <si>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</si>
  <si>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</si>
  <si>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</si>
  <si>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</si>
  <si>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</si>
  <si>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</si>
  <si>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</si>
  <si>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</si>
  <si>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</si>
  <si>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</si>
  <si>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</si>
  <si>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</si>
  <si>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</si>
  <si>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</si>
  <si>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</si>
  <si>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</si>
  <si>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</si>
  <si>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</si>
  <si>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</si>
  <si>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</si>
  <si>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</si>
  <si>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</si>
  <si>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</si>
  <si>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</si>
  <si>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</si>
  <si>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</si>
  <si>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</si>
  <si>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</si>
  <si>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</si>
  <si>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</si>
  <si>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</si>
  <si>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</si>
  <si>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</si>
  <si>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</si>
  <si>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</si>
  <si>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</si>
  <si>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</si>
  <si>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</si>
  <si>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</si>
  <si>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</si>
  <si>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</si>
  <si>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</si>
  <si>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</si>
  <si>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</si>
  <si>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</si>
  <si>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</si>
  <si>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</si>
  <si>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</si>
  <si>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</si>
  <si>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</si>
  <si>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</si>
  <si>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</si>
  <si>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</si>
  <si>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</si>
  <si>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</si>
  <si>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</si>
  <si>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</si>
  <si>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</si>
  <si>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</si>
  <si>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</si>
  <si>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</si>
  <si>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</si>
  <si>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</si>
  <si>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</si>
  <si>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</si>
  <si>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</si>
  <si>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</si>
  <si>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</si>
  <si>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</si>
  <si>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</si>
  <si>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</si>
  <si>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</si>
  <si>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</si>
  <si>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</si>
  <si>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</si>
  <si>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</si>
  <si>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</si>
  <si>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</si>
  <si>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</si>
  <si>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</si>
  <si>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</si>
  <si>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</si>
  <si>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</si>
  <si>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</si>
  <si>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</si>
  <si>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</si>
  <si>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</si>
  <si>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</si>
  <si>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</si>
  <si>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</si>
  <si>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</si>
  <si>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</si>
  <si>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</si>
  <si>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</si>
  <si>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</si>
  <si>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</si>
  <si>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</si>
  <si>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</si>
  <si>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</si>
  <si>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</si>
  <si>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</si>
  <si>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</si>
  <si>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</si>
  <si>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</si>
  <si>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</si>
  <si>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</si>
  <si>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</si>
  <si>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</si>
  <si>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</si>
  <si>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</si>
  <si>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</si>
  <si>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</si>
  <si>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</si>
  <si>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</si>
  <si>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</si>
  <si>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</si>
  <si>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</si>
  <si>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</si>
  <si>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</si>
  <si>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</si>
  <si>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</si>
  <si>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</si>
  <si>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</si>
  <si>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</si>
  <si>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</si>
  <si>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</si>
  <si>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</si>
  <si>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</si>
  <si>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</si>
  <si>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</si>
  <si>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</si>
  <si>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</si>
  <si>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</si>
  <si>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</si>
  <si>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</si>
  <si>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</si>
  <si>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</si>
  <si>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</si>
  <si>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</si>
  <si>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</si>
  <si>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</si>
  <si>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</si>
  <si>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</si>
  <si>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</si>
  <si>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</si>
  <si>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</si>
  <si>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</si>
  <si>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</si>
  <si>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</si>
  <si>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</si>
  <si>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</si>
  <si>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</si>
  <si>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</si>
  <si>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</si>
  <si>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</si>
  <si>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</si>
  <si>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</si>
  <si>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</si>
  <si>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</si>
  <si>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</si>
  <si>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</si>
  <si>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</si>
  <si>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</si>
  <si>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</si>
  <si>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</si>
  <si>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</si>
  <si>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</si>
  <si>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</si>
  <si>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</si>
  <si>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</si>
  <si>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</si>
  <si>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</si>
  <si>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</si>
  <si>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</si>
  <si>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</si>
  <si>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</si>
  <si>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</si>
  <si>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</si>
  <si>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</si>
  <si>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</si>
  <si>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</si>
  <si>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</si>
  <si>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</si>
  <si>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</si>
  <si>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</si>
  <si>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</si>
  <si>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</si>
  <si>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</si>
  <si>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</si>
  <si>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</si>
  <si>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</si>
  <si>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</si>
  <si>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</si>
  <si>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</si>
  <si>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</si>
  <si>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</si>
  <si>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</si>
  <si>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</si>
  <si>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</si>
  <si>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</si>
  <si>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</si>
  <si>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</si>
  <si>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</si>
  <si>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</si>
  <si>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</si>
  <si>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</si>
  <si>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</si>
  <si>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</si>
  <si>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</si>
  <si>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</si>
  <si>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</si>
  <si>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</si>
  <si>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</si>
  <si>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</si>
  <si>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</si>
  <si>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</si>
  <si>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</si>
  <si>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</si>
  <si>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</si>
  <si>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</si>
  <si>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</si>
  <si>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</si>
  <si>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</si>
  <si>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</si>
  <si>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</si>
  <si>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</si>
  <si>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</si>
  <si>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</si>
  <si>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</si>
  <si>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</si>
  <si>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</si>
  <si>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</si>
  <si>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</si>
  <si>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</si>
  <si>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</si>
  <si>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</si>
  <si>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</si>
  <si>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</si>
  <si>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</si>
  <si>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</si>
  <si>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</si>
  <si>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</si>
  <si>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</si>
  <si>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</si>
  <si>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</si>
  <si>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</si>
  <si>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</si>
  <si>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</si>
  <si>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</si>
  <si>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</si>
  <si>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</si>
  <si>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</si>
  <si>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</si>
  <si>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</si>
  <si>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</si>
  <si>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</si>
  <si>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</si>
  <si>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</si>
  <si>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</si>
  <si>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</si>
  <si>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</si>
  <si>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</si>
  <si>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</si>
  <si>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</si>
  <si>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</si>
  <si>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</si>
  <si>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</si>
  <si>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</si>
  <si>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</si>
  <si>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</si>
  <si>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</si>
  <si>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</si>
  <si>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</si>
  <si>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</si>
  <si>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</si>
  <si>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</si>
  <si>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</si>
  <si>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</si>
  <si>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</si>
  <si>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</si>
  <si>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</si>
  <si>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</si>
  <si>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</si>
  <si>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</si>
  <si>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</si>
  <si>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</si>
  <si>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</si>
  <si>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</si>
  <si>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</si>
  <si>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</si>
  <si>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</si>
  <si>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</si>
  <si>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</si>
  <si>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</si>
  <si>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</si>
  <si>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</si>
  <si>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</si>
  <si>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</si>
  <si>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</si>
  <si>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</si>
  <si>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</si>
  <si>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</si>
  <si>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</si>
  <si>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</si>
  <si>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</si>
  <si>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</si>
  <si>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</si>
  <si>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</si>
  <si>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</si>
  <si>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</si>
  <si>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</si>
  <si>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</si>
  <si>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</si>
  <si>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</si>
  <si>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</si>
  <si>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</si>
  <si>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</si>
  <si>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</si>
  <si>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</si>
  <si>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</si>
  <si>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</si>
  <si>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</si>
  <si>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</si>
  <si>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</si>
  <si>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</si>
  <si>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</si>
  <si>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</si>
  <si>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</si>
  <si>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</si>
  <si>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</si>
  <si>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</si>
  <si>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</si>
  <si>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</si>
  <si>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</si>
  <si>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</si>
  <si>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</si>
  <si>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</si>
  <si>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</si>
  <si>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</si>
  <si>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</si>
  <si>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</si>
  <si>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</si>
  <si>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</si>
  <si>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</si>
  <si>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</si>
  <si>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</si>
  <si>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</si>
  <si>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</si>
  <si>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</si>
  <si>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</si>
  <si>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</si>
  <si>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</si>
  <si>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</si>
  <si>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</si>
  <si>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</si>
  <si>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</si>
  <si>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</si>
  <si>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</si>
  <si>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</si>
  <si>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</si>
  <si>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</si>
  <si>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</si>
  <si>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</si>
  <si>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</si>
  <si>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</si>
  <si>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</si>
  <si>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</si>
  <si>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</si>
  <si>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</si>
  <si>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</si>
  <si>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</si>
  <si>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</si>
  <si>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</si>
  <si>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</si>
  <si>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</si>
  <si>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</si>
  <si>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</si>
  <si>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</si>
  <si>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</si>
  <si>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</si>
  <si>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</si>
  <si>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</si>
  <si>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</si>
  <si>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</si>
  <si>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</si>
  <si>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</si>
  <si>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</si>
  <si>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</si>
  <si>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</si>
  <si>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</si>
  <si>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</si>
  <si>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</si>
  <si>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</si>
  <si>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</si>
  <si>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</si>
  <si>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</si>
  <si>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</si>
  <si>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</si>
  <si>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</si>
  <si>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</si>
  <si>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</si>
  <si>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</si>
  <si>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</si>
  <si>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</si>
  <si>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</si>
  <si>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</si>
  <si>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</si>
  <si>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</si>
  <si>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</si>
  <si>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</si>
  <si>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</si>
  <si>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</si>
  <si>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</si>
  <si>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</si>
  <si>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</si>
  <si>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</si>
  <si>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</si>
  <si>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</si>
  <si>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</si>
  <si>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</si>
  <si>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</si>
  <si>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</si>
  <si>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</si>
  <si>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</si>
  <si>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</si>
  <si>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</si>
  <si>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</si>
  <si>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</si>
  <si>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</si>
  <si>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</si>
  <si>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</si>
  <si>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</si>
  <si>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</si>
  <si>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</si>
  <si>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</si>
  <si>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</si>
  <si>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</si>
  <si>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</si>
  <si>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</si>
  <si>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</si>
  <si>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</si>
  <si>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</si>
  <si>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</si>
  <si>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</si>
  <si>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</si>
  <si>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</si>
  <si>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</si>
  <si>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</si>
  <si>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</si>
  <si>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</si>
  <si>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</si>
  <si>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</si>
  <si>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</si>
  <si>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</si>
  <si>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</si>
  <si>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</si>
  <si>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</si>
  <si>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</si>
  <si>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</si>
  <si>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</si>
  <si>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</si>
  <si>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</si>
  <si>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</si>
  <si>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</si>
  <si>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</si>
  <si>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</si>
  <si>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</si>
  <si>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</si>
  <si>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</si>
  <si>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</si>
  <si>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</si>
  <si>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</si>
  <si>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</si>
  <si>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</si>
  <si>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</si>
  <si>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</si>
  <si>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</si>
  <si>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</si>
  <si>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</si>
  <si>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</si>
  <si>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</si>
  <si>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</si>
  <si>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</si>
  <si>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</si>
  <si>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</si>
  <si>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</si>
  <si>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</si>
  <si>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</si>
  <si>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</si>
  <si>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</si>
  <si>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</si>
  <si>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</si>
  <si>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</si>
  <si>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</si>
  <si>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</si>
  <si>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</si>
  <si>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</si>
  <si>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</si>
  <si>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</si>
  <si>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</si>
  <si>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</si>
  <si>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</si>
  <si>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</si>
  <si>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</si>
  <si>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</si>
  <si>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</si>
  <si>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</si>
  <si>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</si>
  <si>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</si>
  <si>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</si>
  <si>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</si>
  <si>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</si>
  <si>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</si>
  <si>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</si>
  <si>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</si>
  <si>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</si>
  <si>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</si>
  <si>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</si>
  <si>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</si>
  <si>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</si>
  <si>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</si>
  <si>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</si>
  <si>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</si>
  <si>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</si>
  <si>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</si>
  <si>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</si>
  <si>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</si>
  <si>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</si>
  <si>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</si>
  <si>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</si>
  <si>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</si>
  <si>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</si>
  <si>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</si>
  <si>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</si>
  <si>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</si>
  <si>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</si>
  <si>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</si>
  <si>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</si>
  <si>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</si>
  <si>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</si>
  <si>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</si>
  <si>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</si>
  <si>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</si>
  <si>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</si>
  <si>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</si>
  <si>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</si>
  <si>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</si>
  <si>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</si>
  <si>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</si>
  <si>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</si>
  <si>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</si>
  <si>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</si>
  <si>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</si>
  <si>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</si>
  <si>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</si>
  <si>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</si>
  <si>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</si>
  <si>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</si>
  <si>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</si>
  <si>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</si>
  <si>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</si>
  <si>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</si>
  <si>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</si>
  <si>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</si>
  <si>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</si>
  <si>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</si>
  <si>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</si>
  <si>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</si>
  <si>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</si>
  <si>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</si>
  <si>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</si>
  <si>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</si>
  <si>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</si>
  <si>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</si>
  <si>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</si>
  <si>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</si>
  <si>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</si>
  <si>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</si>
  <si>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</si>
  <si>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</si>
  <si>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</si>
  <si>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</si>
  <si>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</si>
  <si>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</si>
  <si>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</si>
  <si>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</si>
  <si>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</si>
  <si>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</si>
  <si>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</si>
  <si>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</si>
  <si>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</si>
  <si>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</si>
  <si>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</si>
  <si>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</si>
  <si>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</si>
  <si>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</si>
  <si>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</si>
  <si>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</si>
  <si>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</si>
  <si>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</si>
  <si>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</si>
  <si>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</si>
  <si>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</si>
  <si>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</si>
  <si>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</si>
  <si>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</si>
  <si>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</si>
  <si>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</si>
  <si>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</si>
  <si>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</si>
  <si>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</si>
  <si>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</si>
  <si>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</si>
  <si>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</si>
  <si>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</si>
  <si>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</si>
  <si>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</si>
  <si>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</si>
  <si>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</si>
  <si>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</si>
  <si>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</si>
  <si>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</si>
  <si>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</si>
  <si>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</si>
  <si>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</si>
  <si>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</si>
  <si>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</si>
  <si>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</si>
  <si>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</si>
  <si>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</si>
  <si>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</si>
  <si>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</si>
  <si>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</si>
  <si>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</si>
  <si>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</si>
  <si>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</si>
  <si>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</si>
  <si>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</si>
  <si>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</si>
  <si>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</si>
  <si>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</si>
  <si>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</si>
  <si>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</si>
  <si>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</si>
  <si>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</si>
  <si>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</si>
  <si>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</si>
  <si>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</si>
  <si>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</si>
  <si>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</si>
  <si>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</si>
  <si>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</si>
  <si>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</si>
  <si>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</si>
  <si>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</si>
  <si>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</si>
  <si>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</si>
  <si>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</si>
  <si>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</si>
  <si>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</si>
  <si>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</si>
  <si>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</si>
  <si>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</si>
  <si>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</si>
  <si>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</si>
  <si>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</si>
  <si>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</si>
  <si>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</si>
  <si>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</si>
  <si>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</si>
  <si>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</si>
  <si>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</si>
  <si>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</si>
  <si>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</si>
  <si>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</si>
  <si>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</si>
  <si>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</si>
  <si>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</si>
  <si>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</si>
  <si>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</si>
  <si>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</si>
  <si>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</si>
  <si>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</si>
  <si>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</si>
  <si>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</si>
  <si>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</si>
  <si>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</si>
  <si>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</si>
  <si>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</si>
  <si>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</si>
  <si>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</si>
  <si>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</si>
  <si>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</si>
  <si>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</si>
  <si>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</si>
  <si>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</si>
  <si>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</si>
  <si>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</si>
  <si>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</si>
  <si>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</si>
  <si>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</si>
  <si>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</si>
  <si>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</si>
  <si>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</si>
  <si>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</si>
  <si>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</si>
  <si>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</si>
  <si>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</si>
  <si>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</si>
  <si>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</si>
  <si>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</si>
  <si>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</si>
  <si>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</si>
  <si>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</si>
  <si>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</si>
  <si>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</si>
  <si>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</si>
  <si>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</si>
  <si>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</si>
  <si>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</si>
  <si>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</si>
  <si>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</si>
  <si>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</si>
  <si>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</si>
  <si>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</si>
  <si>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</si>
  <si>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</si>
  <si>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</si>
  <si>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</si>
  <si>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</si>
  <si>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</si>
  <si>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</si>
  <si>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</si>
  <si>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</si>
  <si>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</si>
  <si>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</si>
  <si>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</si>
  <si>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</si>
  <si>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</si>
  <si>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</si>
  <si>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</si>
  <si>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</si>
  <si>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</si>
  <si>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</si>
  <si>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</si>
  <si>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</si>
  <si>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</si>
  <si>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</si>
  <si>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</si>
  <si>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</si>
  <si>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</si>
  <si>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</si>
  <si>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</si>
  <si>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</si>
  <si>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</si>
  <si>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</si>
  <si>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</si>
  <si>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</si>
  <si>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</si>
  <si>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</si>
  <si>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</si>
  <si>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</si>
  <si>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</si>
  <si>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</si>
  <si>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</si>
  <si>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</si>
  <si>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</si>
  <si>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</si>
  <si>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</si>
  <si>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</si>
  <si>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</si>
  <si>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</si>
  <si>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</si>
  <si>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</si>
  <si>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</si>
  <si>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</si>
  <si>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</si>
  <si>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</si>
  <si>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</si>
  <si>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</si>
  <si>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</si>
  <si>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</si>
  <si>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</si>
  <si>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</si>
  <si>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</si>
  <si>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</si>
  <si>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</si>
  <si>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</si>
  <si>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</si>
  <si>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</si>
  <si>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</si>
  <si>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</si>
  <si>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</si>
  <si>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</si>
  <si>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</si>
  <si>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</si>
  <si>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</si>
  <si>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</si>
  <si>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</si>
  <si>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</si>
  <si>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</si>
  <si>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</si>
  <si>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</si>
  <si>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</si>
  <si>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</si>
  <si>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</si>
  <si>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</si>
  <si>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</si>
  <si>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</si>
  <si>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</si>
  <si>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</si>
  <si>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</si>
  <si>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</si>
  <si>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</si>
  <si>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</si>
  <si>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</si>
  <si>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</si>
  <si>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</si>
  <si>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</si>
  <si>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</si>
  <si>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</si>
  <si>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</si>
  <si>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</si>
  <si>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</si>
  <si>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</si>
  <si>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</si>
  <si>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</si>
  <si>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</si>
  <si>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</si>
  <si>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</si>
  <si>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</si>
  <si>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</si>
  <si>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</si>
  <si>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</si>
  <si>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</si>
  <si>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</si>
  <si>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</si>
  <si>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</si>
  <si>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</si>
  <si>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</si>
  <si>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</si>
  <si>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</si>
  <si>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</si>
  <si>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</si>
  <si>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</si>
  <si>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</si>
  <si>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</si>
  <si>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</si>
  <si>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</si>
  <si>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</si>
  <si>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</si>
  <si>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</si>
  <si>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</si>
  <si>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</si>
  <si>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</si>
  <si>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</si>
  <si>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</si>
  <si>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</si>
  <si>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</si>
  <si>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</si>
  <si>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</si>
  <si>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</si>
  <si>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</si>
  <si>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</si>
  <si>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</si>
  <si>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</si>
  <si>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</si>
  <si>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</si>
  <si>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</si>
  <si>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</si>
  <si>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</si>
  <si>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</si>
  <si>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</si>
  <si>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</si>
  <si>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</si>
  <si>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</si>
  <si>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</si>
  <si>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</si>
  <si>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</si>
  <si>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</si>
  <si>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</si>
  <si>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</si>
  <si>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</si>
  <si>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</si>
  <si>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</si>
  <si>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</si>
  <si>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</si>
  <si>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</si>
  <si>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</si>
  <si>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</si>
  <si>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</si>
  <si>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</si>
  <si>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</si>
  <si>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</si>
  <si>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</si>
  <si>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</si>
  <si>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</si>
  <si>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</si>
  <si>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</si>
  <si>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</si>
  <si>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</si>
  <si>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</si>
  <si>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</si>
  <si>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</si>
  <si>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</si>
  <si>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</si>
  <si>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</si>
  <si>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</si>
  <si>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</si>
  <si>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</si>
  <si>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</si>
  <si>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</si>
  <si>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</si>
  <si>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</si>
  <si>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</si>
  <si>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</si>
  <si>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</si>
  <si>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</si>
  <si>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</si>
  <si>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</si>
  <si>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</si>
  <si>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</si>
  <si>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</si>
  <si>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</si>
  <si>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</si>
  <si>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</si>
  <si>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</si>
  <si>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</si>
  <si>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</si>
  <si>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</si>
  <si>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</si>
  <si>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</si>
  <si>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</si>
  <si>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</si>
  <si>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</si>
  <si>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</si>
  <si>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</si>
  <si>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</si>
  <si>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</si>
  <si>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</si>
  <si>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</si>
  <si>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</si>
  <si>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</si>
  <si>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</si>
  <si>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</si>
  <si>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</si>
  <si>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</si>
  <si>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</si>
  <si>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</si>
  <si>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</si>
  <si>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</si>
  <si>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</si>
  <si>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</si>
  <si>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</si>
  <si>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</si>
  <si>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</si>
  <si>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</si>
  <si>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</si>
  <si>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</si>
  <si>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</si>
  <si>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</si>
  <si>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</si>
  <si>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</si>
  <si>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</si>
  <si>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</si>
  <si>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</si>
  <si>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</si>
  <si>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</si>
  <si>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</si>
  <si>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</si>
  <si>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</si>
  <si>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</si>
  <si>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</si>
  <si>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</si>
  <si>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</si>
  <si>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</si>
  <si>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</si>
  <si>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</si>
  <si>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</si>
  <si>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</si>
  <si>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</si>
  <si>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</si>
  <si>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</si>
  <si>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</si>
  <si>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</si>
  <si>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</si>
  <si>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</si>
  <si>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</si>
  <si>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</si>
  <si>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</si>
  <si>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</si>
  <si>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</si>
  <si>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</si>
  <si>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</si>
  <si>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</si>
  <si>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</si>
  <si>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</si>
  <si>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</si>
  <si>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</si>
  <si>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</si>
  <si>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</si>
  <si>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</si>
  <si>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</si>
  <si>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</si>
  <si>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</si>
  <si>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</si>
  <si>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</si>
  <si>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</si>
  <si>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</si>
  <si>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</si>
  <si>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</si>
  <si>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</si>
  <si>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</si>
  <si>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</si>
  <si>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</si>
  <si>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</si>
  <si>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</si>
  <si>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</si>
  <si>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</si>
  <si>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</si>
  <si>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</si>
  <si>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</si>
  <si>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</si>
  <si>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</si>
  <si>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</si>
  <si>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</si>
  <si>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</si>
  <si>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</si>
  <si>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</si>
  <si>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</si>
  <si>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</si>
  <si>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</si>
  <si>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</si>
  <si>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</si>
  <si>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</si>
  <si>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</si>
  <si>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</si>
  <si>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</si>
  <si>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</si>
  <si>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</si>
  <si>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</si>
  <si>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</si>
  <si>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</si>
  <si>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</si>
  <si>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</si>
  <si>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</si>
  <si>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</si>
  <si>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</si>
  <si>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</si>
  <si>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</si>
  <si>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</si>
  <si>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</si>
  <si>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</si>
  <si>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</si>
  <si>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</si>
  <si>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</si>
  <si>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</si>
  <si>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</si>
  <si>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</si>
  <si>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</si>
  <si>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</si>
  <si>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</si>
  <si>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</si>
  <si>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</si>
  <si>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</si>
  <si>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</si>
  <si>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</si>
  <si>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</si>
  <si>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</si>
  <si>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</si>
  <si>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</si>
  <si>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</si>
  <si>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</si>
  <si>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</si>
  <si>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</si>
  <si>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</si>
  <si>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</si>
  <si>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</si>
  <si>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</si>
  <si>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</si>
  <si>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</si>
  <si>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</si>
  <si>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</si>
  <si>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</si>
  <si>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</si>
  <si>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</si>
  <si>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</si>
  <si>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</si>
  <si>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</si>
  <si>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</si>
  <si>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</si>
  <si>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</si>
  <si>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</si>
  <si>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</si>
  <si>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</si>
  <si>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</si>
  <si>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</si>
  <si>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</si>
  <si>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</si>
  <si>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</si>
  <si>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</si>
  <si>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</si>
  <si>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</si>
  <si>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</si>
  <si>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</si>
  <si>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</si>
  <si>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</si>
  <si>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</si>
  <si>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</si>
  <si>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</si>
  <si>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</si>
  <si>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</si>
  <si>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</si>
  <si>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</si>
  <si>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</si>
  <si>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</si>
  <si>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</si>
  <si>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</si>
  <si>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</si>
  <si>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</si>
  <si>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</si>
  <si>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</si>
  <si>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</si>
  <si>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</si>
  <si>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</si>
  <si>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</si>
  <si>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</si>
  <si>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</si>
  <si>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</si>
  <si>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</si>
  <si>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</si>
  <si>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</si>
  <si>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</si>
  <si>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</si>
  <si>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</si>
  <si>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</si>
  <si>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</si>
  <si>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</si>
  <si>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</si>
  <si>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</si>
  <si>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</si>
  <si>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</si>
  <si>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</si>
  <si>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</si>
  <si>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</si>
  <si>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</si>
  <si>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</si>
  <si>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</si>
  <si>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</si>
  <si>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</si>
  <si>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</si>
  <si>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</si>
  <si>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</si>
  <si>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</si>
  <si>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</si>
  <si>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</si>
  <si>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</si>
  <si>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</si>
  <si>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</si>
  <si>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</si>
  <si>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</si>
  <si>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</si>
  <si>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</si>
  <si>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</si>
  <si>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</si>
  <si>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</si>
  <si>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</si>
  <si>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</si>
  <si>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</si>
  <si>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</si>
  <si>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</si>
  <si>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</si>
  <si>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</si>
  <si>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</si>
  <si>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</si>
  <si>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</si>
  <si>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</si>
  <si>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</si>
  <si>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</si>
  <si>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</si>
  <si>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</si>
  <si>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</si>
  <si>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</si>
  <si>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</si>
  <si>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</si>
  <si>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</si>
  <si>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</si>
  <si>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</si>
  <si>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</si>
  <si>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</si>
  <si>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</si>
  <si>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</si>
  <si>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</si>
  <si>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</si>
  <si>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</si>
  <si>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</si>
  <si>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</si>
  <si>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</si>
  <si>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</si>
  <si>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</si>
  <si>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</si>
  <si>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</si>
  <si>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</si>
  <si>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</si>
  <si>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</si>
  <si>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</si>
  <si>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</si>
  <si>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</si>
  <si>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</si>
  <si>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</si>
  <si>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</si>
  <si>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</si>
  <si>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</si>
  <si>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</si>
  <si>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</si>
  <si>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</si>
  <si>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</si>
  <si>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</si>
  <si>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</si>
  <si>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</si>
  <si>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</si>
  <si>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</si>
  <si>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</si>
  <si>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</si>
  <si>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</si>
  <si>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</si>
  <si>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</si>
  <si>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</si>
  <si>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</si>
  <si>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</si>
  <si>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</si>
  <si>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</si>
  <si>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</si>
  <si>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</si>
  <si>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</si>
  <si>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</si>
  <si>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</si>
  <si>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</si>
  <si>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</si>
  <si>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</si>
  <si>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</si>
  <si>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</si>
  <si>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</si>
  <si>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</si>
  <si>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</si>
  <si>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</si>
  <si>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</si>
  <si>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</si>
  <si>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</si>
  <si>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</si>
  <si>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</si>
  <si>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</si>
  <si>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</si>
  <si>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</si>
  <si>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</si>
  <si>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</si>
  <si>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</si>
  <si>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</si>
  <si>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</si>
  <si>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</si>
  <si>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</si>
  <si>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</si>
  <si>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</si>
  <si>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</si>
  <si>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</si>
  <si>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</si>
  <si>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</si>
  <si>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</si>
  <si>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</si>
  <si>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</si>
  <si>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</si>
  <si>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</si>
  <si>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</si>
  <si>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</si>
  <si>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</si>
  <si>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</si>
  <si>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</si>
  <si>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</si>
  <si>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</si>
  <si>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</si>
  <si>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</si>
  <si>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</si>
  <si>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</si>
  <si>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</si>
  <si>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</si>
  <si>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</si>
  <si>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</si>
  <si>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</si>
  <si>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</si>
  <si>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</si>
  <si>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</si>
  <si>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</si>
  <si>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</si>
  <si>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</si>
  <si>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</si>
  <si>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</si>
  <si>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</si>
  <si>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</si>
  <si>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</si>
  <si>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</si>
  <si>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</si>
  <si>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</si>
  <si>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</si>
  <si>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</si>
  <si>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</si>
  <si>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</si>
  <si>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</si>
  <si>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</si>
  <si>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</si>
  <si>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</si>
  <si>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</si>
  <si>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</si>
  <si>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</si>
  <si>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</si>
  <si>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</si>
  <si>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</si>
  <si>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</si>
  <si>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</si>
  <si>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</si>
  <si>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</si>
  <si>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</si>
  <si>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</si>
  <si>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</si>
  <si>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</si>
  <si>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</si>
  <si>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</si>
  <si>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</si>
  <si>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</si>
  <si>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</si>
  <si>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</si>
  <si>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</si>
  <si>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</si>
  <si>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</si>
  <si>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</si>
  <si>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</si>
  <si>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</si>
  <si>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</si>
  <si>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</si>
  <si>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</si>
  <si>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</si>
  <si>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</si>
  <si>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</si>
  <si>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</si>
  <si>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</si>
  <si>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</si>
  <si>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</si>
  <si>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</si>
  <si>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</si>
  <si>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</si>
  <si>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</si>
  <si>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</si>
  <si>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</si>
  <si>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</si>
  <si>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</si>
  <si>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</si>
  <si>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</si>
  <si>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</si>
  <si>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</si>
  <si>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</si>
  <si>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</si>
  <si>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</si>
  <si>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</si>
  <si>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</si>
  <si>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</si>
  <si>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</si>
  <si>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</si>
  <si>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</si>
  <si>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</si>
  <si>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</si>
  <si>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</si>
  <si>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</si>
  <si>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</si>
  <si>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</si>
  <si>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</si>
  <si>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</si>
  <si>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</si>
  <si>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</si>
  <si>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</si>
  <si>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</si>
  <si>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</si>
  <si>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</si>
  <si>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</si>
  <si>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</si>
  <si>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</si>
  <si>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</si>
  <si>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</si>
  <si>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</si>
  <si>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</si>
  <si>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</si>
  <si>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</si>
  <si>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</si>
  <si>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</si>
  <si>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</si>
  <si>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</si>
  <si>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</si>
  <si>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</si>
  <si>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</si>
  <si>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</si>
  <si>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</si>
  <si>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</si>
  <si>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</si>
  <si>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</si>
  <si>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</si>
  <si>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</si>
  <si>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</si>
  <si>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</si>
  <si>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</si>
  <si>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</si>
  <si>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</si>
  <si>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</si>
  <si>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</si>
  <si>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</si>
  <si>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</si>
  <si>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</si>
  <si>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</si>
  <si>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</si>
  <si>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</si>
  <si>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</si>
  <si>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</si>
  <si>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</si>
  <si>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</si>
  <si>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</si>
  <si>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</si>
  <si>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</si>
  <si>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</si>
  <si>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</si>
  <si>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</si>
  <si>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</si>
  <si>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</si>
  <si>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</si>
  <si>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</si>
  <si>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</si>
  <si>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</si>
  <si>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</si>
  <si>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</si>
  <si>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</si>
  <si>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</si>
  <si>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</si>
  <si>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</si>
  <si>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</si>
  <si>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</si>
  <si>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</si>
  <si>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</si>
  <si>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</si>
  <si>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</si>
  <si>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</si>
  <si>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</si>
  <si>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</si>
  <si>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</si>
  <si>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</si>
  <si>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</si>
  <si>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</si>
  <si>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</si>
  <si>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</si>
  <si>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</si>
  <si>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</si>
  <si>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</si>
  <si>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</si>
  <si>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</si>
  <si>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</si>
  <si>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</si>
  <si>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</si>
  <si>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</si>
  <si>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</si>
  <si>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</si>
  <si>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</si>
  <si>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</si>
  <si>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</si>
  <si>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</si>
  <si>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</si>
  <si>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</si>
  <si>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</si>
  <si>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</si>
  <si>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</si>
  <si>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</si>
  <si>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</si>
  <si>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</si>
  <si>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</si>
  <si>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</si>
  <si>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</si>
  <si>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</si>
  <si>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</si>
  <si>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</si>
  <si>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</si>
  <si>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</si>
  <si>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</si>
  <si>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</si>
  <si>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</si>
  <si>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</si>
  <si>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</si>
  <si>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</si>
  <si>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</si>
  <si>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</si>
  <si>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</si>
  <si>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</si>
  <si>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</si>
  <si>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</si>
  <si>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</si>
  <si>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</si>
  <si>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</si>
  <si>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</si>
  <si>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</si>
  <si>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</si>
  <si>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</si>
  <si>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</si>
  <si>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</si>
  <si>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</si>
  <si>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</si>
  <si>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</si>
  <si>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</si>
  <si>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</si>
  <si>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</si>
  <si>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</si>
  <si>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</si>
  <si>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</si>
  <si>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</si>
  <si>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</si>
  <si>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</si>
  <si>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</si>
  <si>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</si>
  <si>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</si>
  <si>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</si>
  <si>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</si>
  <si>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</si>
  <si>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</si>
  <si>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</si>
  <si>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</si>
  <si>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</si>
  <si>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</si>
  <si>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</si>
  <si>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</si>
  <si>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</si>
  <si>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</si>
  <si>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</si>
  <si>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</si>
  <si>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</si>
  <si>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</si>
  <si>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</si>
  <si>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</si>
  <si>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</si>
  <si>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</si>
  <si>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</si>
  <si>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</si>
  <si>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</si>
  <si>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</si>
  <si>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</si>
  <si>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</si>
  <si>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</si>
  <si>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</si>
  <si>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</si>
  <si>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</si>
  <si>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</si>
  <si>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</si>
  <si>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</si>
  <si>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</si>
  <si>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</si>
  <si>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</si>
  <si>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</si>
  <si>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</si>
  <si>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</si>
  <si>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</si>
  <si>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</si>
  <si>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</si>
  <si>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</si>
  <si>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</si>
  <si>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</si>
  <si>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</si>
  <si>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</si>
  <si>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</si>
  <si>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</si>
  <si>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</si>
  <si>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</si>
  <si>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</si>
  <si>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</si>
  <si>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</si>
  <si>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</si>
  <si>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</si>
  <si>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</si>
  <si>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</si>
  <si>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</si>
  <si>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</si>
  <si>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</si>
  <si>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</si>
  <si>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</si>
  <si>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</si>
  <si>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</si>
  <si>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</si>
  <si>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</si>
  <si>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</si>
  <si>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</si>
  <si>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</si>
  <si>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</si>
  <si>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</si>
  <si>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</si>
  <si>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</si>
  <si>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</si>
  <si>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</si>
  <si>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</si>
  <si>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</si>
  <si>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</si>
  <si>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</si>
  <si>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</si>
  <si>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</si>
  <si>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</si>
  <si>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</si>
  <si>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</si>
  <si>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</si>
  <si>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</si>
  <si>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</si>
  <si>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</si>
  <si>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</si>
  <si>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</si>
  <si>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</si>
  <si>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</si>
  <si>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</si>
  <si>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</si>
  <si>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</si>
  <si>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</si>
  <si>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</si>
  <si>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</si>
  <si>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</si>
  <si>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</si>
  <si>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</si>
  <si>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</si>
  <si>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</si>
  <si>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</si>
  <si>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</si>
  <si>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</si>
  <si>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</si>
  <si>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</si>
  <si>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</si>
  <si>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</si>
  <si>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</si>
  <si>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</si>
  <si>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</si>
  <si>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</si>
  <si>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</si>
  <si>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</si>
  <si>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</si>
  <si>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</si>
  <si>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</si>
  <si>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</si>
  <si>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</si>
  <si>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</si>
  <si>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</si>
  <si>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</si>
  <si>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</si>
  <si>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</si>
  <si>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</si>
  <si>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</si>
  <si>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</si>
  <si>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</si>
  <si>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</si>
  <si>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</si>
  <si>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</si>
  <si>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</si>
  <si>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</si>
  <si>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</si>
  <si>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</si>
  <si>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</si>
  <si>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</si>
  <si>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</si>
  <si>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</si>
  <si>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</si>
  <si>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</si>
  <si>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</si>
  <si>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</si>
  <si>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</si>
  <si>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</si>
  <si>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</si>
  <si>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</si>
  <si>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</si>
  <si>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</si>
  <si>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</si>
  <si>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</si>
  <si>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</si>
  <si>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</si>
  <si>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</si>
  <si>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</si>
  <si>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</si>
  <si>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</si>
  <si>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</si>
  <si>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</si>
  <si>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</si>
  <si>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</si>
  <si>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</si>
  <si>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</si>
  <si>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</si>
  <si>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</si>
  <si>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</si>
  <si>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</si>
  <si>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</si>
  <si>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</si>
  <si>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</si>
  <si>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</si>
  <si>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</si>
  <si>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</si>
  <si>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</si>
  <si>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</si>
  <si>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</si>
  <si>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</si>
  <si>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</si>
  <si>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</si>
  <si>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</si>
  <si>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</si>
  <si>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</si>
  <si>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</si>
  <si>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</si>
  <si>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</si>
  <si>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</si>
  <si>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</si>
  <si>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</si>
  <si>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</si>
  <si>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</si>
  <si>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</si>
  <si>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</si>
  <si>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</si>
  <si>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</si>
  <si>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</si>
  <si>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</si>
  <si>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</si>
  <si>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</si>
  <si>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</si>
  <si>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</si>
  <si>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</si>
  <si>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</si>
  <si>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</si>
  <si>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</si>
  <si>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</si>
  <si>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</si>
  <si>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</si>
  <si>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</si>
  <si>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</si>
  <si>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</si>
  <si>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</si>
  <si>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</si>
  <si>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</si>
  <si>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</si>
  <si>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</si>
  <si>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</si>
  <si>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</si>
  <si>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</si>
  <si>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</si>
  <si>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</si>
  <si>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</si>
  <si>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</si>
  <si>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</si>
  <si>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</si>
  <si>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</si>
  <si>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</si>
  <si>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</si>
  <si>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</si>
  <si>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</si>
  <si>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</si>
  <si>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</si>
  <si>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</si>
  <si>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</si>
  <si>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</si>
  <si>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</si>
  <si>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</si>
  <si>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</si>
  <si>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</si>
  <si>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</si>
  <si>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</si>
  <si>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</si>
  <si>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</si>
  <si>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</si>
  <si>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</si>
  <si>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</si>
  <si>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</si>
  <si>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</si>
  <si>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</si>
  <si>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</si>
  <si>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</si>
  <si>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</si>
  <si>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</si>
  <si>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</si>
  <si>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</si>
  <si>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</si>
  <si>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</si>
  <si>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</si>
  <si>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</si>
  <si>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</si>
  <si>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</si>
  <si>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</si>
  <si>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</si>
  <si>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</si>
  <si>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</si>
  <si>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</si>
  <si>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</si>
  <si>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</si>
  <si>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</si>
  <si>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</si>
  <si>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</si>
  <si>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</si>
  <si>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</si>
  <si>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</si>
  <si>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</si>
  <si>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</si>
  <si>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</si>
  <si>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</si>
  <si>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</si>
  <si>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</si>
  <si>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</si>
  <si>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</si>
  <si>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</si>
  <si>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</si>
  <si>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</si>
  <si>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</si>
  <si>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</si>
  <si>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</si>
  <si>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</si>
  <si>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</si>
  <si>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</si>
  <si>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</si>
  <si>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</si>
  <si>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</si>
  <si>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</si>
  <si>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</si>
  <si>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</si>
  <si>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</si>
  <si>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</si>
  <si>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</si>
  <si>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</si>
  <si>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</si>
  <si>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</si>
  <si>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</si>
  <si>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</si>
  <si>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</si>
  <si>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</si>
  <si>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</si>
  <si>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</si>
  <si>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</si>
  <si>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</si>
  <si>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</si>
  <si>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</si>
  <si>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</si>
  <si>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</si>
  <si>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</si>
  <si>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</si>
  <si>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</si>
  <si>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</si>
  <si>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</si>
  <si>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</si>
  <si>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</si>
  <si>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</si>
  <si>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</si>
  <si>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</si>
  <si>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</si>
  <si>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</si>
  <si>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</si>
  <si>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</si>
  <si>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</si>
  <si>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</si>
  <si>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</si>
  <si>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</si>
  <si>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</si>
  <si>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</si>
  <si>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</si>
  <si>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</si>
  <si>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</si>
  <si>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</si>
  <si>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</si>
  <si>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</si>
  <si>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</si>
  <si>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</si>
  <si>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</si>
  <si>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</si>
  <si>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</si>
  <si>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</si>
  <si>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</si>
  <si>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</si>
  <si>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</si>
  <si>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</si>
  <si>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</si>
  <si>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</si>
  <si>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</si>
  <si>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</si>
  <si>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</si>
  <si>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</si>
  <si>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</si>
  <si>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</si>
  <si>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</si>
  <si>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</si>
  <si>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</si>
  <si>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</si>
  <si>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</si>
  <si>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</si>
  <si>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</si>
  <si>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</si>
  <si>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</si>
  <si>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</si>
  <si>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</si>
  <si>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</si>
  <si>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</si>
  <si>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</si>
  <si>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</si>
  <si>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</si>
  <si>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</si>
  <si>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</si>
  <si>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</si>
  <si>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</si>
  <si>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</si>
  <si>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</si>
  <si>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</si>
  <si>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</si>
  <si>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</si>
  <si>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</si>
  <si>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</si>
  <si>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</si>
  <si>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</si>
  <si>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</si>
  <si>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</si>
  <si>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</si>
  <si>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</si>
  <si>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</si>
  <si>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176</t>
  </si>
  <si>
    <t>Poplatok za Slovak Open Pezinok 11.-12.4.25</t>
  </si>
  <si>
    <t>WAKO IF</t>
  </si>
  <si>
    <t>350109</t>
  </si>
  <si>
    <t>Prenájom box. Ringu SO 12.4.25</t>
  </si>
  <si>
    <t>45404640</t>
  </si>
  <si>
    <t>BOVE s.r.o.</t>
  </si>
  <si>
    <t>2025015</t>
  </si>
  <si>
    <t>Zabezpečenie stravovania SO podľa DL</t>
  </si>
  <si>
    <t>52896358</t>
  </si>
  <si>
    <t>Marek Gašparovič -Mavi s.r.o.</t>
  </si>
  <si>
    <t>2500511</t>
  </si>
  <si>
    <t xml:space="preserve">Trofeje, diplomy, tričká na SO </t>
  </si>
  <si>
    <t>56570546</t>
  </si>
  <si>
    <t>TAMPEX s.r.o</t>
  </si>
  <si>
    <t>4012025</t>
  </si>
  <si>
    <t>Michalik - príprava a realizácia SO + pomocný personál 11.-12.4.2025</t>
  </si>
  <si>
    <t>46512161</t>
  </si>
  <si>
    <t>Ján Michalik</t>
  </si>
  <si>
    <t>1004225</t>
  </si>
  <si>
    <t>Prenájom športovej haly na Slovak Open, 11.4.2025 - 12.4.2025</t>
  </si>
  <si>
    <t>56266774</t>
  </si>
  <si>
    <t>Spojená škola Pezinok</t>
  </si>
  <si>
    <t>202501     2216917     2217200   2025002    90423163   2218819/2635     202502    202503/1816    2220340            779           90435089          130                2221293   2025102</t>
  </si>
  <si>
    <t>7.1.2025    3.1.25      9.1.25   31.1.25   31.1.25   11.2.25    26.2.25   20.3.25   19.3.25   28.3.25    5.3.25      5.4.25    15.4.25    6.5.25</t>
  </si>
  <si>
    <t>TOP TEAM  zml. Č. 108/2025, január - apríl, sústredenie Mataro, tréningy PP, výživové doplnky, poistenie, SO</t>
  </si>
  <si>
    <t>Lucia Cmárová</t>
  </si>
  <si>
    <t xml:space="preserve">1                     25/19         1436585      1442786    225002755    250035620   202500949    </t>
  </si>
  <si>
    <t xml:space="preserve">5.6.25       5.6.25    31.7.25     3.6.25   24.5.25   4.6.25   21.2.25   </t>
  </si>
  <si>
    <t>TOP TEAM  zml. Č. 108/2025, január - jún, trénerské služby, športové potreby, vitamínové doplnky, tréning. pobyty Prešov, Pornichet FR.</t>
  </si>
  <si>
    <t>Lucia Tessier</t>
  </si>
  <si>
    <t>25006               25006     25011767/02     1456457    676719419            FR-MK-14       25012557/02</t>
  </si>
  <si>
    <t>18.6.25    20.6.25     16.6.25     18.6.25    20.6.25      26.6.25     27.6.25</t>
  </si>
  <si>
    <t>TOP TEAM  zml. Č. 108/2025, jún - trénerské slu., regenerácia, šport. Obl., obuv bežecká, tréningový pobyt Paris</t>
  </si>
  <si>
    <t>11025098</t>
  </si>
  <si>
    <t xml:space="preserve">MK GYM LM,  15% PUS v zmysle zápisnice VV a zmluvy PUS 11/2025 , III. Splátka, nájomné </t>
  </si>
  <si>
    <t>53932412</t>
  </si>
  <si>
    <t>MK GYM Liptovský Mikuláš</t>
  </si>
  <si>
    <t>9000257431    9000268992      2025123           1867           2222414      2222743</t>
  </si>
  <si>
    <t>29.4.25    1.5.25       9.6.25    28.5.25    20.5.25     29.5.25</t>
  </si>
  <si>
    <t>TOP TEAM  zml. Č. 108/2025, máj, sústredenie Pula, tréningy Poprad, preventívna prehliadka, EP Varaždín,cestovné  poistenie , regenerácia</t>
  </si>
  <si>
    <t>Lucia Cmarová</t>
  </si>
  <si>
    <t>70250170</t>
  </si>
  <si>
    <t>Doručovateľský servis 6/25</t>
  </si>
  <si>
    <t>35862289</t>
  </si>
  <si>
    <t>Dom Športu s.r.o.</t>
  </si>
  <si>
    <t>20250003       20250004       20250005</t>
  </si>
  <si>
    <t>3.4.25     6.5.25     8.6.25</t>
  </si>
  <si>
    <t>Body gym Poprad, 15% PUS v zmysle zápisnice VV a zmluvy PUS 6/2025 ,I., II., III. Splátka, prenájom športového náradia</t>
  </si>
  <si>
    <t>37936689</t>
  </si>
  <si>
    <t>Kickbox Body Gym Poprad</t>
  </si>
  <si>
    <t>1082025</t>
  </si>
  <si>
    <t>1xvýp. 1x pošt. Zluč.</t>
  </si>
  <si>
    <t>31320155</t>
  </si>
  <si>
    <t>VÚB, a.s.</t>
  </si>
  <si>
    <t>826</t>
  </si>
  <si>
    <t>Hotel Bel Mondo - WAKO EP Juniori, ubytovanie 13.-20.9.2025</t>
  </si>
  <si>
    <t>BelMondo s.r.l.</t>
  </si>
  <si>
    <t>TOP TEAM zml. Č 118/2025, trénerské služby, regenerácia, športové oblečenie, obuv, box. Rukavice, tréningový pobyt Vysoké Tatry</t>
  </si>
  <si>
    <t>20250032</t>
  </si>
  <si>
    <t>prenájom nebytových priestorov s služby spojené s užívaním 8/2025</t>
  </si>
  <si>
    <t>7525</t>
  </si>
  <si>
    <t>Prenájom skladových priestorov pre STK na základe zmluvy o nájme 1.8. - 31.8.2025</t>
  </si>
  <si>
    <t>14274612</t>
  </si>
  <si>
    <t>Ing. Igor Zich</t>
  </si>
  <si>
    <t>06082025</t>
  </si>
  <si>
    <t>Promo video</t>
  </si>
  <si>
    <t>56874596</t>
  </si>
  <si>
    <t>Jan Ondrejkovič</t>
  </si>
  <si>
    <t>TOP TEAM zml. Č 118/2025, jún, sústredenie Tenerife, tréningy PP, výživové doplnky, SP Budapešť, regenerácia, poistenie</t>
  </si>
  <si>
    <t>000826</t>
  </si>
  <si>
    <t>Ubytovanie ME JaK, Lido di Jesolo, 13. -20.9.25, záloha</t>
  </si>
  <si>
    <t>25010</t>
  </si>
  <si>
    <t>Administratívne služby júl - činnosť prezidenta</t>
  </si>
  <si>
    <t>36903060</t>
  </si>
  <si>
    <t>GD2025144</t>
  </si>
  <si>
    <t>Refundácia v rámci finančnej podpory reprezentantov  v zmysle zápisnice VV SZKB 4/2025, 3x 50 eur.</t>
  </si>
  <si>
    <t>17060117</t>
  </si>
  <si>
    <t>Športový klub polície Banská Bystrica</t>
  </si>
  <si>
    <t>70250202</t>
  </si>
  <si>
    <t>Doručovateľský servis 7/25</t>
  </si>
  <si>
    <t>8125045118</t>
  </si>
  <si>
    <t>35897821</t>
  </si>
  <si>
    <t>pelikantravel.com s.r.o.</t>
  </si>
  <si>
    <t>07022025</t>
  </si>
  <si>
    <t>Služby STK júl 2025</t>
  </si>
  <si>
    <t>2025005       2025015</t>
  </si>
  <si>
    <t>10.4.25         24.6.25</t>
  </si>
  <si>
    <t>Karate Šin Mu,  15% PUS v zmysle zápisnice VV a zmluvy PUS 16/2025 ,I., II., III. Splátka, prenájom telocvične 1.-3., 4.-6. mes.</t>
  </si>
  <si>
    <t>31822827</t>
  </si>
  <si>
    <t>Karate Šin Mu Senica</t>
  </si>
  <si>
    <t>5020253373</t>
  </si>
  <si>
    <t>x - bionic, doplatok za sústredenie Šamorín</t>
  </si>
  <si>
    <t>46640143</t>
  </si>
  <si>
    <t>X -BIONIC Sphere a.s.</t>
  </si>
  <si>
    <t>062025</t>
  </si>
  <si>
    <t>Služby repre trénera, sústredenie Šamorín 21.-25.7.25, 4 dni x 100 eur,  Svetové hry v Číne 8. - 15.8. 25, 7 dní x 100 eur</t>
  </si>
  <si>
    <t>202502       08425</t>
  </si>
  <si>
    <t>22.4.25          4.4.25</t>
  </si>
  <si>
    <t>K1 Team Terasa, 15% PUS v zmysle zápisnice VV a zmluvy PUS 24/2025 , celá suma, štartovné Sarajevo, špecializ. Športová príprava Horváth</t>
  </si>
  <si>
    <t>50099311</t>
  </si>
  <si>
    <t>K1 Team Terasa</t>
  </si>
  <si>
    <t>2025200</t>
  </si>
  <si>
    <t>KB Leon Hnúšťa, 15% PUS v zmysle zápisnice VV a zmluvy PUS 17/2025 , 3. splátka, tričká s potlačou</t>
  </si>
  <si>
    <t>42392543</t>
  </si>
  <si>
    <t>Kick box Leon Hnúšťa</t>
  </si>
  <si>
    <t>6816501876</t>
  </si>
  <si>
    <t>Nákup notebooku pre potreby SZKB</t>
  </si>
  <si>
    <t>35739487</t>
  </si>
  <si>
    <t>NAY a.s.</t>
  </si>
  <si>
    <t>2025046</t>
  </si>
  <si>
    <t>Služby ekonóma jún, júl 2025</t>
  </si>
  <si>
    <t>47658169</t>
  </si>
  <si>
    <t>Ing, Mária Ňakat Spišáková, LL.M.</t>
  </si>
  <si>
    <t>325178</t>
  </si>
  <si>
    <t xml:space="preserve">nákup oblečenia pre reprezentantov </t>
  </si>
  <si>
    <t>46217282</t>
  </si>
  <si>
    <t>Yodea s.r.o.</t>
  </si>
  <si>
    <t>2025001</t>
  </si>
  <si>
    <t>Služby trénera počas výpravy EUSA Varšava 21. - 25. 8.2025</t>
  </si>
  <si>
    <t>Kickbox MK GYM LM</t>
  </si>
  <si>
    <t xml:space="preserve">TOP TEAM zml. Č. 118/ 2025, trénerské služby, regenerácia, výživové doplnky, treningový pobyt Dinard FR, </t>
  </si>
  <si>
    <t>Vedenie konta</t>
  </si>
  <si>
    <t>20250036</t>
  </si>
  <si>
    <t>prenájom nebytových priestorov s služby spojené s užívaním 9/2025</t>
  </si>
  <si>
    <t>O2501224</t>
  </si>
  <si>
    <t>312025</t>
  </si>
  <si>
    <t>činnosť generálneho sekretára podľa zmluvy o spolupráci za 8/2025</t>
  </si>
  <si>
    <t>46785728</t>
  </si>
  <si>
    <t>Bruton, s.r.o.</t>
  </si>
  <si>
    <t>08022025</t>
  </si>
  <si>
    <t>Služby ŠTK august 2025 podľa rozpisu</t>
  </si>
  <si>
    <t>112853270</t>
  </si>
  <si>
    <t>Orange- telekomunikačné služby pre SZKB, 15.7. - 14.8.2025</t>
  </si>
  <si>
    <t>35697270</t>
  </si>
  <si>
    <t>Orange Slovensko a.s.</t>
  </si>
  <si>
    <t>TITANS, 15% PUS v zmysle zápisnice VV a zmluvy PUS 127/2025 , 2. splátka</t>
  </si>
  <si>
    <t>TITANS a.s.</t>
  </si>
  <si>
    <t>8625</t>
  </si>
  <si>
    <t>Prenájom skladových priestorov pre STK na základe zmluvy o nájme 1.9. - 30.9.2025</t>
  </si>
  <si>
    <t>319</t>
  </si>
  <si>
    <t>Štartovné WAKO -ME JaK Lido di Jesolo 13.-20.9.2025, 44 štartov</t>
  </si>
  <si>
    <t>Dream fight gym, 15% PUS v zmysle zápisnice VV a zmluvy PUS 22/2025 , celá suma</t>
  </si>
  <si>
    <t>Dream fight gym</t>
  </si>
  <si>
    <t>063640027</t>
  </si>
  <si>
    <t>Nákup zdravotníckeho materiálu</t>
  </si>
  <si>
    <t>47540923</t>
  </si>
  <si>
    <t>PrimaDomi spol. s.r.o.</t>
  </si>
  <si>
    <t>FORTIS, 15% PUS v zmysle zápisnice VV a zmluvy PUS 8/2025 , 3. splátka</t>
  </si>
  <si>
    <t>FORTIS Lučenec</t>
  </si>
  <si>
    <t>2025052</t>
  </si>
  <si>
    <t>Služby ekonóma august 2025, pomocné administratívne práce, príprava podkladov k vnútornej kontrole</t>
  </si>
  <si>
    <t>70250234</t>
  </si>
  <si>
    <t>Doručovateľský servis 8/25</t>
  </si>
  <si>
    <t>0369</t>
  </si>
  <si>
    <t>Medaily pre OL</t>
  </si>
  <si>
    <t>46866820</t>
  </si>
  <si>
    <t>Design Trophy s.r.l.</t>
  </si>
  <si>
    <t>Goral Gym,  15% PUS v zmysle zápisnice VV a zmluvy PUS 10/2025 , 1.,2. splátka</t>
  </si>
  <si>
    <t>Goral Gym</t>
  </si>
  <si>
    <t>2025059</t>
  </si>
  <si>
    <t>Prenájom motorového vozidla na ME JaK Lido di Jesolo</t>
  </si>
  <si>
    <t>37050168</t>
  </si>
  <si>
    <t>Milan Dombi - DM STYLE</t>
  </si>
  <si>
    <t>072025</t>
  </si>
  <si>
    <t>Doprava reprezentantov podľa zoznamu na ME JaK Lido di Jesolo</t>
  </si>
  <si>
    <t>42107199</t>
  </si>
  <si>
    <t>Guard Steel Trans klub kickbox</t>
  </si>
  <si>
    <t>m - Slovak Open 2025 – Memoriál Ladislava Doky Tótha</t>
  </si>
  <si>
    <t>a - kickbox - bežné transfery</t>
  </si>
  <si>
    <t>d - Cmárová Lucia</t>
  </si>
  <si>
    <t>d - Tessier Lucia</t>
  </si>
  <si>
    <t>f - zabezpečenie účasti športovej reprezentácie SR na Majstrovstcách sveta WAKO</t>
  </si>
  <si>
    <t>Tampex- reprezentačné tričká 40 ks + potlač</t>
  </si>
  <si>
    <t>20250040</t>
  </si>
  <si>
    <t>prenájom nebytových priestorov s služby spojené s užívaním 10/2025</t>
  </si>
  <si>
    <t>09022025</t>
  </si>
  <si>
    <t>10525</t>
  </si>
  <si>
    <t>Prenájom skladových priestorov pre STK na základe zmluvy o nájme 1.10. - 31.10.2025</t>
  </si>
  <si>
    <t>202505</t>
  </si>
  <si>
    <t>Činnosť matriky september ISS</t>
  </si>
  <si>
    <t>51464942</t>
  </si>
  <si>
    <t>Alexandra Melková Gyurkovics</t>
  </si>
  <si>
    <t>129102025</t>
  </si>
  <si>
    <t>Štartovné Polish Open Wgrów 10.-12.10.25, 10 x 30 eur</t>
  </si>
  <si>
    <t>5261667349</t>
  </si>
  <si>
    <t>Polski Zwiazek Kickboxu</t>
  </si>
  <si>
    <t>Konsky box Academy, 15% PUS v zmysle zápisnice VV a zmluvy PUS 26/2025 , celá suma</t>
  </si>
  <si>
    <t>Konsky box academy</t>
  </si>
  <si>
    <t>14056</t>
  </si>
  <si>
    <t>Ubytovanie delegátov VV + VZ, 12 osôb</t>
  </si>
  <si>
    <t>54874220</t>
  </si>
  <si>
    <t>J + Z Bystrinaresort, s.r.o.</t>
  </si>
  <si>
    <t>TOP TEAM zml. Č 118/2025, september, tréningy PP, regenerácia, služby trénera</t>
  </si>
  <si>
    <t>9.9.2025      05.09.25     05.09.25      10.09.25            16.09.25       24.09.25</t>
  </si>
  <si>
    <t>362025</t>
  </si>
  <si>
    <t>činnosť generálneho sekretára podľa zmluvy o spolupráci za 9/2025</t>
  </si>
  <si>
    <t>352025</t>
  </si>
  <si>
    <t>Doprava reprezentantov  na ME JaK Lido di Jesolo 12.9. -20.9.2025</t>
  </si>
  <si>
    <t>2025340</t>
  </si>
  <si>
    <t>Tlač certifikátov pre potreby SZKB</t>
  </si>
  <si>
    <t>36031551</t>
  </si>
  <si>
    <t>ABC MEDIA. s.r.o.</t>
  </si>
  <si>
    <t>20255490</t>
  </si>
  <si>
    <t>Nákup tonerov pre potreby SZKB</t>
  </si>
  <si>
    <t>26487104</t>
  </si>
  <si>
    <t>Next Team, s.r.o.</t>
  </si>
  <si>
    <t>08102025</t>
  </si>
  <si>
    <t>Ubytovanie reprezentantov na Polish Open 10.-12.10.2025 podľa nim. Listu</t>
  </si>
  <si>
    <t>8241530212</t>
  </si>
  <si>
    <t>Wegrowski klub sportowy SFINKS</t>
  </si>
  <si>
    <t>122419</t>
  </si>
  <si>
    <t>Stĺy pásovej bariéry, MTZ na súťaže SZKB</t>
  </si>
  <si>
    <t>45674515</t>
  </si>
  <si>
    <t>Plotbase, s.r.o.</t>
  </si>
  <si>
    <t>Extreme sport club, 15% PUS v zmysle zápisnice VV a zmluvy PUS 20/2025 , celá suma</t>
  </si>
  <si>
    <t>EXTREME SPORT CLUB</t>
  </si>
  <si>
    <t>ŠKK Michalovce, 15% PUS v zmysle zápisnice VV a zmluvy PUS 9/2025 , 3.,4. splátka + navýšenie</t>
  </si>
  <si>
    <t>Športový Kickbox klub Michalovce</t>
  </si>
  <si>
    <t>122025</t>
  </si>
  <si>
    <t>KB Gym PP, služby trénera ME JaK 2025 8 dní x 100</t>
  </si>
  <si>
    <t>382025</t>
  </si>
  <si>
    <t>Doprava reprezentantov na Polish Open 10.10.-12.10.2025 Wegrow</t>
  </si>
  <si>
    <t>KB Leon Hnúšťa, 15% PUS v zmysle zápisnice VV a zmluvy PUS 17/2025 , 4. splátka + navýšenie</t>
  </si>
  <si>
    <t>825002257</t>
  </si>
  <si>
    <t>Nákup notebookov 2 ks, MTZ pre zabezpečenie súťaží SZKB</t>
  </si>
  <si>
    <t>27705447</t>
  </si>
  <si>
    <t>GIGACOMPUTER  a.s.</t>
  </si>
  <si>
    <t>NVR gym, 15% PUS v zmysle zápisnice VV a zmluvy PUS 5/2025 , 4. splátka + navýšenie</t>
  </si>
  <si>
    <t>NVR Gym</t>
  </si>
  <si>
    <t>Extreme sport club, 15% PUS v zmysle zápisnice VV a zmluvy PUS 20/2025 , navýšenie</t>
  </si>
  <si>
    <t>FORTIS, 15% PUS v zmysle zápisnice VV a zmluvy PUS 8/2025 , 4. splátka + navýšenie</t>
  </si>
  <si>
    <t>325221</t>
  </si>
  <si>
    <t>Reprezentačné zápasové oblečenie na MS</t>
  </si>
  <si>
    <t>Guard Steel Trans KE, 15% PUS v zmysle zápisnice VV a zmluvy PUS 1/2025 , 4. splátka + navýšenie</t>
  </si>
  <si>
    <t>70250266</t>
  </si>
  <si>
    <t>Doručovateľský servis 9/25</t>
  </si>
  <si>
    <t>Orange- telekomunikačné služby pre SZKB, 15.9. - 14.10.2025</t>
  </si>
  <si>
    <t>Orange- telekomunikačné služby pre SZKB, 15.8. - 14.9.2025</t>
  </si>
  <si>
    <t xml:space="preserve">MK Gym LM,  15% PUS v zmysle zápisnice VV a zmluvy PUS 11/2025 , 4. Splátka + navýšenie,  nájomné </t>
  </si>
  <si>
    <t>SKP BB, 15% PUS v zmysle zápisnice VV a zmluvy PUS 7/2025 , 3,.4. Splátka + navýšenie,</t>
  </si>
  <si>
    <t>KB Panter PO, 15% PUS v zmysle zápisnice VV a zmluvy PUS 3/2025 , 4. Splátka + navýšenie,</t>
  </si>
  <si>
    <t>Kickboxing klub Panter Prešov</t>
  </si>
  <si>
    <t>2025014</t>
  </si>
  <si>
    <t>vedenie účtovníctva, asistent, administratívna činnosť SZKB</t>
  </si>
  <si>
    <t>36512460</t>
  </si>
  <si>
    <t>VŠEMA, s.r.o.</t>
  </si>
  <si>
    <t>10022025</t>
  </si>
  <si>
    <t>432025</t>
  </si>
  <si>
    <t>Služby STK október</t>
  </si>
  <si>
    <t>činnosť generálneho sekretára podľa zmluvy o spolupráci za 10/2025</t>
  </si>
  <si>
    <t>250046663     287093       M7HCAHEZ- 663                 2521                   25011</t>
  </si>
  <si>
    <t>31.7.25    31.7.25     11.8.25       19.8.25        25.8.25</t>
  </si>
  <si>
    <t>TOP TEAM zml. Č 118/2025, júl, august , tréningy PP, výživové doplnky, sústredenie ŠAmorín, regenerácia, bežecká obuv, poistenie SH Čína, fyzioterapia</t>
  </si>
  <si>
    <t>04001                1077                     268                      2025854919      1510460074     8100067644      371                   0040                 0047</t>
  </si>
  <si>
    <t>11.7.25        15.7.25       12.7.25      16.7.25     15.7.25    11.8.25     22.8.25       25.8.25       27.8.25</t>
  </si>
  <si>
    <t>052025                  998                    0014                 0024                 0034                  0049</t>
  </si>
  <si>
    <t>Odmena pre športovca Top Teamu podľa zmluvy 108/2025 HSP a zápisnice VV 6/2025</t>
  </si>
  <si>
    <t>0642025</t>
  </si>
  <si>
    <r>
      <t xml:space="preserve">UAE Muay Thai </t>
    </r>
    <r>
      <rPr>
        <sz val="8"/>
        <rFont val="Calibri"/>
        <family val="2"/>
        <charset val="238"/>
      </rPr>
      <t>&amp; Kickboxing Federation</t>
    </r>
  </si>
  <si>
    <t>Karate klub Šin-Mu, 15% PUS v zmysle zápisnice VV a zmluvy PUS 16/2025 , 4. Splátka + navýšenie,</t>
  </si>
  <si>
    <t>20250044</t>
  </si>
  <si>
    <t>11625</t>
  </si>
  <si>
    <t>Prenájom skladových priestorov pre STK na základe zmluvy o nájme 1.11. - 30.11.2025</t>
  </si>
  <si>
    <t>SPORTDATA</t>
  </si>
  <si>
    <t>Sportdata licencia - 3. kolo OL Košice - seniori</t>
  </si>
  <si>
    <t>Sportdata licencia - 3. kolo OL Košice - juniori a kadeti</t>
  </si>
  <si>
    <t>R20250987</t>
  </si>
  <si>
    <t>R20250986</t>
  </si>
  <si>
    <t>202506</t>
  </si>
  <si>
    <t>Činnosť matriky október ISS</t>
  </si>
  <si>
    <t>132025</t>
  </si>
  <si>
    <t>Služby trénera reprezentácie SR - Praha 27.10.-1.11.2025 - príprava na MS 2025</t>
  </si>
  <si>
    <t>451</t>
  </si>
  <si>
    <t>Štartovné MS 2025 Abú Dhabi 13 x93 eur</t>
  </si>
  <si>
    <t>2025016</t>
  </si>
  <si>
    <t>vedenie účtovníctva, asistent, administratívna činnosť SZKB - október</t>
  </si>
  <si>
    <t>0112853270</t>
  </si>
  <si>
    <t>Orange- telekomunikačné služby pre SZKB, 15.10. - 14.11.2025</t>
  </si>
  <si>
    <t>Refundácia nákladov na repre sústredenie seniorov, Praha 27.10.-1.11.25, ubytovanie , prenájom telocvične, doprava ŽSR</t>
  </si>
  <si>
    <t xml:space="preserve">Lukáš Body </t>
  </si>
  <si>
    <t>20252009</t>
  </si>
  <si>
    <t>Reprezentačné vychádzkové oblečenie výpravy Adu Dhábi 2025</t>
  </si>
  <si>
    <t>36513148</t>
  </si>
  <si>
    <t>3b, s.r.o.</t>
  </si>
  <si>
    <t>dodatočné poplatky iných bánk</t>
  </si>
  <si>
    <t>popl. za odoslanie non SEPA prevod</t>
  </si>
  <si>
    <t>70250297</t>
  </si>
  <si>
    <t>Doručovateľský servis 10/25</t>
  </si>
  <si>
    <t>642025</t>
  </si>
  <si>
    <t>RBK - 15% PUS v zmysle zápisnice VV a zmluvy PUS 14/2025 celá suma + navýšenie,</t>
  </si>
  <si>
    <t>RBK Humenné</t>
  </si>
  <si>
    <t>KB Leon Revúca, 15% PUS v zmysle zápisnice VV a zmluvy PUS 4/2025 IV. Splátka + navýšenie</t>
  </si>
  <si>
    <t>Body gym Poprad, 15% PUS v zmysle zápisnice VV a zmluvy PUS 6/2025 3., 4. splátka + navýšenie</t>
  </si>
  <si>
    <t>Kickbox Leon Revúca</t>
  </si>
  <si>
    <t>37817086</t>
  </si>
  <si>
    <t>TOP TEAM zml. Č 118/2025,  tréningy PP, výživové doplnky,  regenerácia, repre sústredenie Praha</t>
  </si>
  <si>
    <t>Letenky MS Abu Dhabi, 15 osôb</t>
  </si>
  <si>
    <t>Ubytovanie World championship 2025 21.-30.11.2025, 15 osôb</t>
  </si>
  <si>
    <t>Reprezentačné vychádzkové oblečenie pre reprezentantov SR</t>
  </si>
  <si>
    <t>621255010     621255010   621254940   621255009   40857001488</t>
  </si>
  <si>
    <t>15.10.25       23.10.25     29.10.25   3.11.25   16.10.25</t>
  </si>
  <si>
    <t>Tranfer z letiska MS Abu Dhabi - 15 osôb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</si>
</sst>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name val="Calibr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64" fontId="1" fillId="3" borderId="0" xfId="0" applyNumberFormat="1" applyFont="1" applyFill="1" applyAlignment="1" applyProtection="1">
      <alignment horizontal="righ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44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239" noThreeD="1" sel="165" val="15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101</xdr:row>
          <xdr:rowOff>0</xdr:rowOff>
        </xdr:from>
        <xdr:to>
          <xdr:col>5</xdr:col>
          <xdr:colOff>1981200</xdr:colOff>
          <xdr:row>102</xdr:row>
          <xdr:rowOff>47625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9"/>
      <c r="D1" s="32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0"/>
      <c r="D21" s="330"/>
    </row>
    <row r="22" spans="1:4" x14ac:dyDescent="0.2">
      <c r="C22" s="331"/>
      <c r="D22" s="330"/>
    </row>
    <row r="23" spans="1:4" ht="63.75" x14ac:dyDescent="0.2">
      <c r="A23" s="23" t="s">
        <v>1353</v>
      </c>
      <c r="C23" s="255"/>
      <c r="D23" s="256"/>
    </row>
    <row r="24" spans="1:4" ht="12.75" customHeight="1" x14ac:dyDescent="0.2">
      <c r="C24" s="327"/>
      <c r="D24" s="32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1" t="str">
        <f>Spolu!C3&amp;", "&amp;Spolu!C6</f>
        <v>Slovenský zväz kickboxu, Olympijské námestie 14290/1, Bratislava, 831 04</v>
      </c>
      <c r="B1" s="381"/>
      <c r="C1" s="381"/>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2" t="s">
        <v>1252</v>
      </c>
      <c r="F3" s="383"/>
      <c r="N3" s="137" t="str">
        <f t="shared" si="0"/>
        <v>c - príspevok Slovenskému paralympijskému výboru</v>
      </c>
      <c r="O3" s="137" t="s">
        <v>343</v>
      </c>
      <c r="P3" s="137" t="str">
        <f>Spolu!B19</f>
        <v>príspevok Slovenskému paralympijskému výboru</v>
      </c>
    </row>
    <row r="4" spans="1:16" ht="45.75" customHeight="1" x14ac:dyDescent="0.2">
      <c r="E4" s="383"/>
      <c r="F4" s="383"/>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6" t="s">
        <v>1285</v>
      </c>
      <c r="C14" s="387"/>
      <c r="F14" s="311"/>
      <c r="N14" s="137" t="str">
        <f t="shared" si="0"/>
        <v xml:space="preserve">n - </v>
      </c>
      <c r="O14" s="137" t="s">
        <v>364</v>
      </c>
    </row>
    <row r="15" spans="1:16" ht="34.35" customHeight="1" x14ac:dyDescent="0.2">
      <c r="A15" s="139" t="s">
        <v>1286</v>
      </c>
      <c r="B15" s="386"/>
      <c r="C15" s="387"/>
      <c r="F15" s="389"/>
      <c r="N15" s="137" t="str">
        <f t="shared" si="0"/>
        <v xml:space="preserve">o - </v>
      </c>
      <c r="O15" s="137" t="s">
        <v>365</v>
      </c>
    </row>
    <row r="16" spans="1:16" x14ac:dyDescent="0.2">
      <c r="A16" s="139" t="s">
        <v>1270</v>
      </c>
      <c r="B16" s="142">
        <f>F8</f>
        <v>0</v>
      </c>
      <c r="C16" s="137"/>
      <c r="F16" s="389"/>
      <c r="N16" s="137" t="str">
        <f t="shared" si="0"/>
        <v xml:space="preserve">p - </v>
      </c>
      <c r="O16" s="137" t="s">
        <v>366</v>
      </c>
    </row>
    <row r="17" spans="1:16" ht="32.1" customHeight="1" x14ac:dyDescent="0.2">
      <c r="A17" s="139" t="s">
        <v>1273</v>
      </c>
      <c r="B17" s="142">
        <f>F9</f>
        <v>0</v>
      </c>
      <c r="C17" s="137"/>
      <c r="F17" s="389"/>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31119247</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8" t="s">
        <v>1278</v>
      </c>
      <c r="C24" s="388"/>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90" t="s">
        <v>1291</v>
      </c>
      <c r="B2" s="390"/>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2" t="s">
        <v>57</v>
      </c>
      <c r="B1" s="332"/>
      <c r="C1" s="332"/>
      <c r="D1" s="332"/>
      <c r="E1" s="332"/>
      <c r="F1" s="332"/>
      <c r="G1" s="332"/>
      <c r="H1" s="332"/>
      <c r="I1" s="52"/>
      <c r="J1" s="37"/>
    </row>
    <row r="2" spans="1:11" ht="15.75" x14ac:dyDescent="0.25">
      <c r="A2" s="338" t="s">
        <v>58</v>
      </c>
      <c r="B2" s="338"/>
      <c r="C2" s="338"/>
      <c r="D2" s="338"/>
      <c r="E2" s="338"/>
      <c r="F2" s="338"/>
      <c r="G2" s="338"/>
      <c r="H2" s="336" t="str">
        <f>+Doklady!I100</f>
        <v>V4</v>
      </c>
      <c r="I2" s="336"/>
    </row>
    <row r="3" spans="1:11" ht="15" x14ac:dyDescent="0.25">
      <c r="A3" s="40"/>
      <c r="B3" s="40"/>
      <c r="C3" s="40"/>
      <c r="D3" s="40"/>
      <c r="E3" s="40"/>
      <c r="F3" s="40"/>
      <c r="G3" s="40"/>
      <c r="H3" s="337">
        <f>+Doklady!I101</f>
        <v>45961</v>
      </c>
      <c r="I3" s="337"/>
    </row>
    <row r="4" spans="1:11" ht="15.75" customHeight="1" x14ac:dyDescent="0.2">
      <c r="A4" s="41" t="s">
        <v>59</v>
      </c>
      <c r="B4" s="333" t="s">
        <v>60</v>
      </c>
      <c r="C4" s="334"/>
      <c r="D4" s="334"/>
      <c r="E4" s="33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444" priority="2" stopIfTrue="1">
      <formula>$A78&lt;&gt;""</formula>
    </cfRule>
  </conditionalFormatting>
  <conditionalFormatting sqref="A8:I76 I78">
    <cfRule type="expression" dxfId="443" priority="7" stopIfTrue="1">
      <formula>$A8&lt;&gt;""</formula>
    </cfRule>
  </conditionalFormatting>
  <conditionalFormatting sqref="B78:H2888">
    <cfRule type="expression" dxfId="442" priority="3" stopIfTrue="1">
      <formula>$A78&lt;&gt;""</formula>
    </cfRule>
  </conditionalFormatting>
  <conditionalFormatting sqref="D2886:D2913">
    <cfRule type="expression" dxfId="441"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1" t="s">
        <v>311</v>
      </c>
      <c r="B1" s="342"/>
      <c r="C1" s="174">
        <v>45688</v>
      </c>
      <c r="D1" s="26"/>
      <c r="G1" s="252">
        <v>45688</v>
      </c>
    </row>
    <row r="2" spans="1:7" ht="15" x14ac:dyDescent="0.25">
      <c r="A2" s="28"/>
      <c r="B2" s="28"/>
      <c r="G2" s="252">
        <v>45716</v>
      </c>
    </row>
    <row r="3" spans="1:7" ht="14.25" x14ac:dyDescent="0.2">
      <c r="A3" s="30" t="s">
        <v>312</v>
      </c>
      <c r="B3" s="339" t="str">
        <f>INDEX(Adr!B:B,Doklady!B102+1)</f>
        <v>Slovenský zväz kickboxu</v>
      </c>
      <c r="C3" s="339"/>
      <c r="D3" s="339"/>
      <c r="G3" s="252">
        <v>45747</v>
      </c>
    </row>
    <row r="4" spans="1:7" ht="14.25" x14ac:dyDescent="0.2">
      <c r="A4" s="30" t="s">
        <v>313</v>
      </c>
      <c r="B4" s="29" t="str">
        <f>RIGHT("0000"&amp;INDEX(Adr!A:A,Doklady!B102+1),8)</f>
        <v>31119247</v>
      </c>
      <c r="G4" s="252">
        <v>45777</v>
      </c>
    </row>
    <row r="5" spans="1:7" ht="14.25" x14ac:dyDescent="0.2">
      <c r="A5" s="30" t="s">
        <v>314</v>
      </c>
      <c r="B5" s="29" t="str">
        <f>INDEX(Adr!D:D,Doklady!B102+1)&amp;", "&amp;INDEX(Adr!E:E,Doklady!B102+1)</f>
        <v>Olympijské námestie 14290/1,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94554</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94554</v>
      </c>
      <c r="G15" s="252"/>
    </row>
    <row r="16" spans="1:7" ht="14.25" x14ac:dyDescent="0.2">
      <c r="G16" s="252"/>
    </row>
    <row r="17" spans="1:5" ht="72" customHeight="1" x14ac:dyDescent="0.2">
      <c r="A17" s="340" t="s">
        <v>328</v>
      </c>
      <c r="B17" s="340"/>
      <c r="C17" s="340"/>
      <c r="D17" s="34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17"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2" t="s">
        <v>329</v>
      </c>
      <c r="B1" s="362"/>
      <c r="C1" s="362"/>
      <c r="D1" s="362"/>
      <c r="E1" s="362"/>
      <c r="F1" s="362"/>
      <c r="G1" s="362"/>
      <c r="H1" s="362"/>
      <c r="I1" s="362"/>
    </row>
    <row r="2" spans="1:26" ht="7.5" customHeight="1" x14ac:dyDescent="0.2">
      <c r="C2" s="8"/>
      <c r="D2" s="8"/>
      <c r="E2" s="8"/>
      <c r="F2" s="8"/>
      <c r="G2" s="8"/>
      <c r="H2" s="8"/>
      <c r="I2" s="8"/>
    </row>
    <row r="3" spans="1:26" s="9" customFormat="1" ht="26.1" customHeight="1" x14ac:dyDescent="0.2">
      <c r="B3" s="160" t="s">
        <v>59</v>
      </c>
      <c r="C3" s="363" t="str">
        <f>INDEX(Adr!B2:B244,Doklady!B102)</f>
        <v>Slovenský zväz kickboxu</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31119247</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4" t="s">
        <v>334</v>
      </c>
      <c r="F9" s="365"/>
      <c r="J9" s="8"/>
      <c r="L9" s="118"/>
      <c r="M9" s="118"/>
      <c r="N9" s="118"/>
      <c r="O9" s="118"/>
      <c r="P9" s="118"/>
      <c r="Q9" s="118"/>
      <c r="R9" s="118"/>
      <c r="S9" s="118"/>
    </row>
    <row r="10" spans="1:26" ht="18" x14ac:dyDescent="0.25">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8" x14ac:dyDescent="0.25">
      <c r="A11" s="69" t="s">
        <v>319</v>
      </c>
      <c r="B11" s="70" t="s">
        <v>320</v>
      </c>
      <c r="C11" s="126">
        <f>SUMIF(FP!J:J,Doklady!$B$1&amp;A11,FP!D:D)</f>
        <v>94554</v>
      </c>
      <c r="D11" s="126">
        <f>+C11-E11</f>
        <v>63000</v>
      </c>
      <c r="E11" s="366">
        <f>+I39-I42+I44-I47</f>
        <v>31554</v>
      </c>
      <c r="F11" s="367"/>
      <c r="J11" s="176"/>
      <c r="L11" s="161" t="str">
        <f>L41</f>
        <v>a - kickbox - bežné transfery</v>
      </c>
      <c r="M11" s="118"/>
      <c r="N11" s="118"/>
      <c r="O11" s="118"/>
      <c r="P11" s="118"/>
      <c r="Q11" s="118"/>
      <c r="R11" s="118"/>
      <c r="S11" s="118"/>
    </row>
    <row r="12" spans="1:26" ht="18" x14ac:dyDescent="0.25">
      <c r="A12" s="69" t="s">
        <v>321</v>
      </c>
      <c r="B12" s="70" t="s">
        <v>322</v>
      </c>
      <c r="C12" s="126">
        <f>SUMIF(FP!J:J,Doklady!$B$1&amp;A12,FP!D:D)</f>
        <v>84100</v>
      </c>
      <c r="D12" s="126">
        <f>C12-E12</f>
        <v>71440.28</v>
      </c>
      <c r="E12" s="358">
        <f>SUMIF(K:K,A12,I:I)</f>
        <v>12659.72</v>
      </c>
      <c r="F12" s="359"/>
      <c r="J12" s="177"/>
      <c r="L12" s="161" t="str">
        <f>L42</f>
        <v>a - kickbox - kapitálové transfery</v>
      </c>
      <c r="N12" s="118"/>
      <c r="O12" s="118"/>
      <c r="P12" s="118"/>
      <c r="Q12" s="118"/>
      <c r="R12" s="118"/>
      <c r="S12" s="118"/>
    </row>
    <row r="13" spans="1:26" ht="18" x14ac:dyDescent="0.25">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3" t="s">
        <v>340</v>
      </c>
      <c r="C17" s="353"/>
      <c r="D17" s="353"/>
      <c r="E17" s="353"/>
      <c r="F17" s="353"/>
      <c r="G17" s="353"/>
      <c r="H17" s="353"/>
      <c r="I17" s="73">
        <f>SUMIF(FP!I:I,Doklady!$B$1&amp;A17,FP!D:D)</f>
        <v>94554</v>
      </c>
      <c r="T17" s="86"/>
    </row>
    <row r="18" spans="1:20" x14ac:dyDescent="0.2">
      <c r="A18" s="135" t="s">
        <v>341</v>
      </c>
      <c r="B18" s="353" t="s">
        <v>342</v>
      </c>
      <c r="C18" s="353"/>
      <c r="D18" s="353"/>
      <c r="E18" s="353"/>
      <c r="F18" s="353"/>
      <c r="G18" s="353"/>
      <c r="H18" s="353"/>
      <c r="I18" s="73">
        <f>SUMIF(FP!I:I,Doklady!$B$1&amp;A18,FP!D:D)</f>
        <v>0</v>
      </c>
    </row>
    <row r="19" spans="1:20" x14ac:dyDescent="0.2">
      <c r="A19" s="115" t="s">
        <v>343</v>
      </c>
      <c r="B19" s="353" t="s">
        <v>344</v>
      </c>
      <c r="C19" s="353"/>
      <c r="D19" s="353"/>
      <c r="E19" s="353"/>
      <c r="F19" s="353"/>
      <c r="G19" s="353"/>
      <c r="H19" s="353"/>
      <c r="I19" s="73">
        <f>SUMIF(FP!I:I,Doklady!$B$1&amp;A19,FP!D:D)</f>
        <v>0</v>
      </c>
    </row>
    <row r="20" spans="1:20" x14ac:dyDescent="0.2">
      <c r="A20" s="135" t="s">
        <v>345</v>
      </c>
      <c r="B20" s="347" t="s">
        <v>346</v>
      </c>
      <c r="C20" s="348"/>
      <c r="D20" s="348"/>
      <c r="E20" s="348"/>
      <c r="F20" s="348"/>
      <c r="G20" s="348"/>
      <c r="H20" s="349"/>
      <c r="I20" s="73">
        <f>SUMIF(FP!I:I,Doklady!$B$1&amp;A20,FP!D:D)</f>
        <v>50000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54" t="s">
        <v>350</v>
      </c>
      <c r="C22" s="355"/>
      <c r="D22" s="355"/>
      <c r="E22" s="355"/>
      <c r="F22" s="355"/>
      <c r="G22" s="355"/>
      <c r="H22" s="356"/>
      <c r="I22" s="73">
        <f>SUMIF(FP!I:I,Doklady!$B$1&amp;A22,FP!D:D)</f>
        <v>27100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70" t="s">
        <v>2236</v>
      </c>
      <c r="C25" s="371"/>
      <c r="D25" s="371"/>
      <c r="E25" s="371"/>
      <c r="F25" s="371"/>
      <c r="G25" s="371"/>
      <c r="H25" s="372"/>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7000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43"/>
      <c r="C32" s="344"/>
      <c r="D32" s="344"/>
      <c r="E32" s="344"/>
      <c r="F32" s="344"/>
      <c r="G32" s="344"/>
      <c r="H32" s="345"/>
      <c r="I32" s="73">
        <f>SUMIF(FP!I:I,Doklady!$B$1&amp;A32,FP!D:D)</f>
        <v>0</v>
      </c>
      <c r="T32" s="86"/>
    </row>
    <row r="33" spans="1:21" hidden="1" x14ac:dyDescent="0.2">
      <c r="A33" s="115" t="s">
        <v>367</v>
      </c>
      <c r="B33" s="343"/>
      <c r="C33" s="344"/>
      <c r="D33" s="344"/>
      <c r="E33" s="344"/>
      <c r="F33" s="344"/>
      <c r="G33" s="344"/>
      <c r="H33" s="345"/>
      <c r="I33" s="73">
        <f>SUMIF(FP!I:I,Doklady!$B$1&amp;A33,FP!D:D)</f>
        <v>0</v>
      </c>
      <c r="T33" s="86"/>
    </row>
    <row r="34" spans="1:21" hidden="1" x14ac:dyDescent="0.2">
      <c r="A34" s="135" t="s">
        <v>368</v>
      </c>
      <c r="B34" s="346"/>
      <c r="C34" s="346"/>
      <c r="D34" s="346"/>
      <c r="E34" s="346"/>
      <c r="F34" s="346"/>
      <c r="G34" s="346"/>
      <c r="H34" s="346"/>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kickbox</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18910.8</v>
      </c>
      <c r="D39" s="78">
        <f>I39*0.2</f>
        <v>18910.8</v>
      </c>
      <c r="E39" s="78">
        <f>I39*0.25</f>
        <v>23638.5</v>
      </c>
      <c r="F39" s="78">
        <f>+I39*0.15</f>
        <v>14183.1</v>
      </c>
      <c r="G39" s="78">
        <f>+MAX(I39-C39-D39-E39-F39-H39,0)</f>
        <v>18910.799999999996</v>
      </c>
      <c r="H39" s="78">
        <f>+IFERROR(VLOOKUP(K40&amp;" - kapitálové transfery",B$53:C$90,2,0),0)</f>
        <v>0</v>
      </c>
      <c r="I39" s="73">
        <f>SUMIF(FP!K:K,K40,FP!D:D)</f>
        <v>94554</v>
      </c>
      <c r="L39" s="84">
        <f>COUNTIF(FP!N:N,Doklady!B1&amp;"aK")</f>
        <v>0</v>
      </c>
      <c r="T39" s="86"/>
    </row>
    <row r="40" spans="1:21" x14ac:dyDescent="0.2">
      <c r="A40" s="115" t="s">
        <v>339</v>
      </c>
      <c r="B40" s="116" t="s">
        <v>373</v>
      </c>
      <c r="C40" s="78">
        <f>DSUM(Doklady!A103:J10002,"GGG",Spolu!L40:M42)</f>
        <v>15644</v>
      </c>
      <c r="D40" s="78">
        <f>DSUM(Doklady!A103:J10002,"GGG",Spolu!N40:O42)</f>
        <v>6645.11</v>
      </c>
      <c r="E40" s="78">
        <f>DSUM(Doklady!A103:J10002,"GGG",Spolu!P40:Q42)</f>
        <v>27046.94</v>
      </c>
      <c r="F40" s="78">
        <f>DSUM(Doklady!A103:J10002,"GGG",Spolu!R40:S42)</f>
        <v>10294.449999999999</v>
      </c>
      <c r="G40" s="78">
        <f>DSUM(Doklady!A103:J10002,"GGG",Spolu!T40:U42)-H40</f>
        <v>3369.4999999999995</v>
      </c>
      <c r="H40" s="78">
        <f>+IFERROR(VLOOKUP(K40&amp;" - kapitálové transfery",B$53:D$90,3,0),0)</f>
        <v>0</v>
      </c>
      <c r="I40" s="73">
        <f>+C40+D40+E40+F40+G40+H40</f>
        <v>63000</v>
      </c>
      <c r="J40" s="218" t="str">
        <f>+K45</f>
        <v>.</v>
      </c>
      <c r="K40" s="218" t="str">
        <f>IF(L38&gt;0,INDEX(FP!K:K,Doklady!B2),".")</f>
        <v>kickbox</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3266.7999999999993</v>
      </c>
      <c r="D41" s="78">
        <f>MAX(D39-D40,0)</f>
        <v>12265.689999999999</v>
      </c>
      <c r="E41" s="78">
        <f>MAX(E39-E40,0)</f>
        <v>0</v>
      </c>
      <c r="F41" s="78">
        <f>MIN(I39,MAX(-F39+F40,0))</f>
        <v>0</v>
      </c>
      <c r="G41" s="78">
        <f>MIN(J39,MAX(-G39+G40+MIN(F40-F39,0),0))</f>
        <v>0</v>
      </c>
      <c r="H41" s="78">
        <f>MAX(H39-H40,0)</f>
        <v>0</v>
      </c>
      <c r="I41" s="124">
        <f>+I39-I42</f>
        <v>31554</v>
      </c>
      <c r="J41" s="219">
        <f>+K46</f>
        <v>0</v>
      </c>
      <c r="K41" s="219">
        <f>+I41-H41</f>
        <v>31554</v>
      </c>
      <c r="L41" s="161" t="str">
        <f>IF(L38&gt;0,"a - "&amp;INDEX(FP!C:C,Doklady!B2),2)</f>
        <v>a - kickbox - bežné transfery</v>
      </c>
      <c r="M41" s="120">
        <v>1</v>
      </c>
      <c r="N41" s="161" t="str">
        <f>+L41</f>
        <v>a - kickbox - bežné transfery</v>
      </c>
      <c r="O41" s="120">
        <v>2</v>
      </c>
      <c r="P41" s="161" t="str">
        <f>+L41</f>
        <v>a - kickbox - bežné transfery</v>
      </c>
      <c r="Q41" s="120">
        <v>3</v>
      </c>
      <c r="R41" s="161" t="str">
        <f>+L41</f>
        <v>a - kickbox - bežné transfery</v>
      </c>
      <c r="S41" s="120">
        <v>4</v>
      </c>
      <c r="T41" s="161" t="str">
        <f>+L41</f>
        <v>a - kickbox - bežné transfery</v>
      </c>
      <c r="U41" s="120">
        <v>5</v>
      </c>
    </row>
    <row r="42" spans="1:21" ht="10.5" customHeight="1" x14ac:dyDescent="0.2">
      <c r="A42" s="115" t="s">
        <v>339</v>
      </c>
      <c r="B42" s="116" t="s">
        <v>376</v>
      </c>
      <c r="C42" s="73">
        <f>+C40</f>
        <v>15644</v>
      </c>
      <c r="D42" s="216">
        <f>+D40</f>
        <v>6645.11</v>
      </c>
      <c r="E42" s="216">
        <f>+E40</f>
        <v>27046.94</v>
      </c>
      <c r="F42" s="216">
        <f>+MIN(F39:F40)</f>
        <v>10294.449999999999</v>
      </c>
      <c r="G42" s="216">
        <f>+MIN(G39+MAX(F39-F40,0)-MAX(E40-E39,0)-MAX(D40-D39,0)-MAX(C40-C39,0),G40)</f>
        <v>3369.4999999999995</v>
      </c>
      <c r="H42" s="216">
        <f>+MIN(H39:H40)</f>
        <v>0</v>
      </c>
      <c r="I42" s="73">
        <f>+C42+D42+E42+MIN(F39:F40)+G42+H42</f>
        <v>63000</v>
      </c>
      <c r="J42" s="219">
        <f>+K47</f>
        <v>0</v>
      </c>
      <c r="K42" s="219">
        <f>+I42-H42</f>
        <v>63000</v>
      </c>
      <c r="L42" s="161" t="str">
        <f>+SUBSTITUTE(L41,"bežné","kapitálové")</f>
        <v>a - kickbox - kapitálové transfery</v>
      </c>
      <c r="M42" s="120">
        <v>1</v>
      </c>
      <c r="N42" s="161" t="str">
        <f>+L42</f>
        <v>a - kickbox - kapitálové transfery</v>
      </c>
      <c r="O42" s="120">
        <v>2</v>
      </c>
      <c r="P42" s="161" t="str">
        <f>+L42</f>
        <v>a - kickbox - kapitálové transfery</v>
      </c>
      <c r="Q42" s="120">
        <v>3</v>
      </c>
      <c r="R42" s="161" t="str">
        <f>+L42</f>
        <v>a - kickbox - kapitálové transfery</v>
      </c>
      <c r="S42" s="120">
        <v>4</v>
      </c>
      <c r="T42" s="161" t="str">
        <f>+L42</f>
        <v>a - kickbox - kapitálové transfery</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DSUM(Doklady!A103:J10002,"GGG",Spolu!L45:M47)</f>
        <v>0</v>
      </c>
      <c r="D45" s="78">
        <f>DSUM(Doklady!A103:J10002,"GGG",Spolu!N45:O47)</f>
        <v>0</v>
      </c>
      <c r="E45" s="78">
        <f>DSUM(Doklady!A103:J10002,"GGG",Spolu!P45:Q47)</f>
        <v>0</v>
      </c>
      <c r="F45" s="78">
        <f>DSUM(Doklady!A103:J10002,"GGG",Spolu!R45:S47)</f>
        <v>0</v>
      </c>
      <c r="G45" s="78">
        <f>DSUM(Doklady!A103:J10002,"GGG",Spolu!T45:U47)-H45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0"/>
      <c r="B50" s="361"/>
      <c r="C50" s="361"/>
      <c r="D50" s="361"/>
      <c r="E50" s="361"/>
      <c r="F50" s="361"/>
      <c r="G50" s="361"/>
      <c r="H50" s="361"/>
      <c r="I50" s="361"/>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kickbox - bežné transfery</v>
      </c>
      <c r="C53" s="73">
        <f>IF(A53&lt;&gt;"",INDEX(FP!D:D,Doklady!B$2+(ROW()-53)),"")</f>
        <v>94554</v>
      </c>
      <c r="D53" s="73">
        <f>IF(A53&lt;&gt;"",Doklady!I1-Doklady!J1,"")</f>
        <v>63000.000000000007</v>
      </c>
      <c r="E53" s="73">
        <f>IF(A53&lt;&gt;"",MIN(D53,C53)*Doklady!C1/(1-Doklady!C1),"")</f>
        <v>0</v>
      </c>
      <c r="F53" s="71">
        <f>IF(A53&lt;&gt;"",Doklady!J1,"")</f>
        <v>0</v>
      </c>
      <c r="G53" s="73">
        <f>+IFERROR(HLOOKUP(IF(RIGHT(B53,15)="bežné transfery",LEFT(B53,LEN(B53)-18),0),$J$40:$K$42,3,0),MIN(C53,D53))</f>
        <v>63000</v>
      </c>
      <c r="H53" s="71"/>
      <c r="I53" s="73">
        <f>IF(A53&lt;&gt;"",MAX(IF(G53&lt;C53,C53-G53,0)+IF(F53&lt;E53,E53-F53,0),0),0)</f>
        <v>31554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Cmárová Lucia</v>
      </c>
      <c r="C54" s="73">
        <f>IF(A54&lt;&gt;"",INDEX(FP!D:D,Doklady!B$2+(ROW()-53)),"")</f>
        <v>20000</v>
      </c>
      <c r="D54" s="73">
        <f>IF(A54&lt;&gt;"",Doklady!I2-Doklady!J2,"")</f>
        <v>15319.140000000001</v>
      </c>
      <c r="E54" s="73">
        <f>IF(A54&lt;&gt;"",MIN(D54,C54)*Doklady!C2/(1-Doklady!C2),"")</f>
        <v>0</v>
      </c>
      <c r="F54" s="71">
        <f>IF(A54&lt;&gt;"",Doklady!J2,"")</f>
        <v>0</v>
      </c>
      <c r="G54" s="73">
        <f t="shared" ref="G54:G117" si="0">+IFERROR(HLOOKUP(IF(RIGHT(B54,15)="bežné transfery",LEFT(B54,LEN(B54)-18),0),$J$40:$K$42,3,0),MIN(C54,D54))</f>
        <v>15319.140000000001</v>
      </c>
      <c r="H54" s="71"/>
      <c r="I54" s="73">
        <f t="shared" ref="I54:I117" si="1">IF(A54&lt;&gt;"",MAX(IF(G54&lt;C54,C54-G54,0)+IF(F54&lt;E54,E54-F54,0),0),0)</f>
        <v>4680.8599999999988</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Tessier Lucia</v>
      </c>
      <c r="C55" s="73">
        <f>IF(A55&lt;&gt;"",INDEX(FP!D:D,Doklady!B$2+(ROW()-53)),"")</f>
        <v>30000</v>
      </c>
      <c r="D55" s="73">
        <f>IF(A55&lt;&gt;"",Doklady!I3-Doklady!J3,"")</f>
        <v>25132.829999999998</v>
      </c>
      <c r="E55" s="73">
        <f>IF(A55&lt;&gt;"",MIN(D55,C55)*Doklady!C3/(1-Doklady!C3),"")</f>
        <v>0</v>
      </c>
      <c r="F55" s="71">
        <f>IF(A55&lt;&gt;"",Doklady!J3,"")</f>
        <v>0</v>
      </c>
      <c r="G55" s="73">
        <f t="shared" si="0"/>
        <v>25132.829999999998</v>
      </c>
      <c r="H55" s="71"/>
      <c r="I55" s="73">
        <f t="shared" si="1"/>
        <v>4867.1700000000019</v>
      </c>
      <c r="J55" s="84" t="str">
        <f t="shared" si="2"/>
        <v/>
      </c>
      <c r="K55" s="84" t="str">
        <f>Doklady!F3</f>
        <v>026 03</v>
      </c>
      <c r="L55" s="84" t="str">
        <f>IF(A55&lt;&gt;"",INDEX(FP!H:H,Doklady!B$2+(ROW()-52)),"")</f>
        <v>B</v>
      </c>
      <c r="M55" s="84" t="str">
        <f t="shared" si="3"/>
        <v>026 03B</v>
      </c>
    </row>
    <row r="56" spans="1:20" ht="22.5" x14ac:dyDescent="0.2">
      <c r="A56" s="75" t="str">
        <f>Doklady!D4</f>
        <v>f</v>
      </c>
      <c r="B56" s="119" t="str">
        <f>Doklady!H4</f>
        <v>zabezpečenie účasti športovej reprezentácie SR na Majstrovstcách sveta WAKO</v>
      </c>
      <c r="C56" s="73">
        <f>IF(A56&lt;&gt;"",INDEX(FP!D:D,Doklady!B$2+(ROW()-53)),"")</f>
        <v>27100</v>
      </c>
      <c r="D56" s="73">
        <f>IF(A56&lt;&gt;"",Doklady!I4-Doklady!J4,"")</f>
        <v>23988.31</v>
      </c>
      <c r="E56" s="73">
        <f>IF(A56&lt;&gt;"",MIN(D56,C56)*Doklady!C4/(1-Doklady!C4),"")</f>
        <v>0</v>
      </c>
      <c r="F56" s="71">
        <f>IF(A56&lt;&gt;"",Doklady!J4,"")</f>
        <v>0</v>
      </c>
      <c r="G56" s="73">
        <f t="shared" si="0"/>
        <v>23988.31</v>
      </c>
      <c r="H56" s="71"/>
      <c r="I56" s="73">
        <f t="shared" si="1"/>
        <v>3111.6899999999987</v>
      </c>
      <c r="J56" s="84" t="str">
        <f t="shared" si="2"/>
        <v/>
      </c>
      <c r="K56" s="84" t="str">
        <f>Doklady!F4</f>
        <v>026 03</v>
      </c>
      <c r="L56" s="84" t="str">
        <f>IF(A56&lt;&gt;"",INDEX(FP!H:H,Doklady!B$2+(ROW()-52)),"")</f>
        <v>B</v>
      </c>
      <c r="M56" s="84" t="str">
        <f t="shared" si="3"/>
        <v>026 03B</v>
      </c>
    </row>
    <row r="57" spans="1:20" x14ac:dyDescent="0.2">
      <c r="A57" s="75" t="str">
        <f>Doklady!D5</f>
        <v>m</v>
      </c>
      <c r="B57" s="119" t="str">
        <f>Doklady!H5</f>
        <v>Slovak Open 2025 – Memoriál Ladislava Doky Tótha</v>
      </c>
      <c r="C57" s="73">
        <f>IF(A57&lt;&gt;"",INDEX(FP!D:D,Doklady!B$2+(ROW()-53)),"")</f>
        <v>7000</v>
      </c>
      <c r="D57" s="73">
        <f>IF(A57&lt;&gt;"",Doklady!I5-Doklady!J5,"")</f>
        <v>7000</v>
      </c>
      <c r="E57" s="73">
        <f>IF(A57&lt;&gt;"",MIN(D57,C57)*Doklady!C5/(1-Doklady!C5),"")</f>
        <v>0</v>
      </c>
      <c r="F57" s="71">
        <f>IF(A57&lt;&gt;"",Doklady!J5,"")</f>
        <v>0</v>
      </c>
      <c r="G57" s="73">
        <f t="shared" si="0"/>
        <v>7000</v>
      </c>
      <c r="H57" s="71"/>
      <c r="I57" s="73">
        <f t="shared" si="1"/>
        <v>0</v>
      </c>
      <c r="J57" s="84" t="str">
        <f t="shared" si="2"/>
        <v/>
      </c>
      <c r="K57" s="84" t="str">
        <f>Doklady!F5</f>
        <v>026 03</v>
      </c>
      <c r="L57" s="84" t="str">
        <f>IF(A57&lt;&gt;"",INDEX(FP!H:H,Doklady!B$2+(ROW()-52)),"")</f>
        <v>B</v>
      </c>
      <c r="M57" s="84" t="str">
        <f t="shared" si="3"/>
        <v>026 03B</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178654</v>
      </c>
      <c r="D130" s="228">
        <f t="shared" ref="D130:I130" si="9">SUM(D53:D129)</f>
        <v>134440.28000000003</v>
      </c>
      <c r="E130" s="228">
        <f t="shared" si="9"/>
        <v>0</v>
      </c>
      <c r="F130" s="228">
        <f t="shared" si="9"/>
        <v>0</v>
      </c>
      <c r="G130" s="228">
        <f t="shared" si="9"/>
        <v>134440.28</v>
      </c>
      <c r="H130" s="228">
        <f t="shared" si="9"/>
        <v>0</v>
      </c>
      <c r="I130" s="228">
        <f t="shared" si="9"/>
        <v>44213.72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3"/>
      <c r="E140" s="373"/>
      <c r="F140" s="373"/>
      <c r="G140" s="373"/>
      <c r="H140" s="373"/>
      <c r="I140" s="373"/>
      <c r="J140" s="85"/>
    </row>
    <row r="141" spans="1:26" ht="68.25" customHeight="1" x14ac:dyDescent="0.2">
      <c r="A141" s="9"/>
      <c r="B141" s="281" t="s">
        <v>393</v>
      </c>
      <c r="C141" s="214"/>
      <c r="D141" s="357" t="s">
        <v>394</v>
      </c>
      <c r="E141" s="357"/>
      <c r="F141" s="357"/>
      <c r="G141" s="357"/>
      <c r="H141" s="357"/>
      <c r="I141" s="357"/>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440" priority="43" stopIfTrue="1" operator="lessThanOrEqual">
      <formula>0</formula>
    </cfRule>
    <cfRule type="cellIs" dxfId="439" priority="44" stopIfTrue="1" operator="greaterThan">
      <formula>0</formula>
    </cfRule>
  </conditionalFormatting>
  <conditionalFormatting sqref="D53:D129">
    <cfRule type="expression" dxfId="438" priority="31" stopIfTrue="1">
      <formula>$C53=$D53</formula>
    </cfRule>
    <cfRule type="expression" dxfId="437" priority="33" stopIfTrue="1">
      <formula>$C53&lt;&gt;$D53</formula>
    </cfRule>
  </conditionalFormatting>
  <conditionalFormatting sqref="E9:F9">
    <cfRule type="expression" dxfId="436" priority="38" stopIfTrue="1">
      <formula>SUM($E$10:$F$14)&gt;0</formula>
    </cfRule>
  </conditionalFormatting>
  <conditionalFormatting sqref="G53:G129">
    <cfRule type="expression" dxfId="435" priority="13" stopIfTrue="1">
      <formula>$C53=$G53</formula>
    </cfRule>
    <cfRule type="expression" dxfId="434" priority="14" stopIfTrue="1">
      <formula>$C53&lt;&gt;$G53</formula>
    </cfRule>
  </conditionalFormatting>
  <conditionalFormatting sqref="I42">
    <cfRule type="cellIs" dxfId="433" priority="1" stopIfTrue="1" operator="greaterThan">
      <formula>0</formula>
    </cfRule>
  </conditionalFormatting>
  <conditionalFormatting sqref="I47">
    <cfRule type="cellIs" dxfId="432" priority="15" stopIfTrue="1" operator="greaterThan">
      <formula>0</formula>
    </cfRule>
  </conditionalFormatting>
  <conditionalFormatting sqref="I53:I129">
    <cfRule type="cellIs" dxfId="431" priority="40" stopIfTrue="1" operator="equal">
      <formula>0</formula>
    </cfRule>
    <cfRule type="cellIs" dxfId="43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2"/>
  <sheetViews>
    <sheetView tabSelected="1" topLeftCell="A220" workbookViewId="0">
      <selection activeCell="F242" sqref="F242"/>
    </sheetView>
  </sheetViews>
  <sheetFormatPr defaultColWidth="11.42578125" defaultRowHeight="11.25" x14ac:dyDescent="0.2"/>
  <cols>
    <col min="1" max="1" width="34.140625" style="6" customWidth="1"/>
    <col min="2" max="2" width="10.85546875" style="6" bestFit="1" customWidth="1"/>
    <col min="3" max="3" width="13.7109375" style="6"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kickbox - bežné transfery</v>
      </c>
      <c r="B1" s="232" t="str">
        <f>INDEX(Adr!A:A,B102+1)</f>
        <v>31119247</v>
      </c>
      <c r="C1" s="233">
        <f>IF(ROW()&lt;=B$3,INDEX(FP!E:E,B$2+ROW()-1),"")</f>
        <v>0</v>
      </c>
      <c r="D1" s="234" t="str">
        <f>IF(ROW()&lt;=B$3,INDEX(FP!F:F,B$2+ROW()-1),"")</f>
        <v>a</v>
      </c>
      <c r="E1" s="234"/>
      <c r="F1" s="234" t="str">
        <f>IF(ROW()&lt;=B$3,INDEX(FP!G:G,B$2+ROW()-1),"")</f>
        <v>026 02</v>
      </c>
      <c r="G1" s="234"/>
      <c r="H1" s="235" t="str">
        <f>IF(ROW()&lt;=B$3,INDEX(FP!C:C,B$2+ROW()-1),"")</f>
        <v>kickbox - bežné transfery</v>
      </c>
      <c r="I1" s="236">
        <f t="shared" ref="I1:I32" si="0">IF(ROW()&lt;=B$3,SUMIF(A$107:A$10044,A1,I$107:I$10044),"")</f>
        <v>63000.000000000007</v>
      </c>
      <c r="J1" s="236">
        <f t="shared" ref="J1:J32" si="1">IF(ROW()&lt;=B$3,SUMIFS(I$103:I$50044,A$103:A$50044,K1,J$103:J$50044,L1),"")</f>
        <v>0</v>
      </c>
      <c r="K1" s="110" t="str">
        <f>$A1</f>
        <v>a - kickbox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Cmárová Lucia</v>
      </c>
      <c r="B2" s="237">
        <f>MATCH(B1,FP!A:A,0)</f>
        <v>390</v>
      </c>
      <c r="C2" s="233">
        <f>IF(ROW()&lt;=B$3,INDEX(FP!E:E,B$2+ROW()-1),"")</f>
        <v>0</v>
      </c>
      <c r="D2" s="234" t="str">
        <f>IF(ROW()&lt;=B$3,INDEX(FP!F:F,B$2+ROW()-1),"")</f>
        <v>d</v>
      </c>
      <c r="E2" s="234"/>
      <c r="F2" s="234" t="str">
        <f>IF(ROW()&lt;=B$3,INDEX(FP!G:G,B$2+ROW()-1),"")</f>
        <v>026 03</v>
      </c>
      <c r="G2" s="234"/>
      <c r="H2" s="235" t="str">
        <f>IF(ROW()&lt;=B$3,INDEX(FP!C:C,B$2+ROW()-1),"")</f>
        <v>Cmárová Lucia</v>
      </c>
      <c r="I2" s="236">
        <f t="shared" si="0"/>
        <v>15319.140000000001</v>
      </c>
      <c r="J2" s="236">
        <f t="shared" si="1"/>
        <v>0</v>
      </c>
      <c r="K2" s="110" t="str">
        <f>$A2</f>
        <v>d - Cmárová Lucia</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d - Tessier Lucia</v>
      </c>
      <c r="B3" s="238">
        <f>COUNTIF(FP!A:A,Doklady!B1)</f>
        <v>5</v>
      </c>
      <c r="C3" s="233">
        <f>IF(ROW()&lt;=B$3,INDEX(FP!E:E,B$2+ROW()-1),"")</f>
        <v>0</v>
      </c>
      <c r="D3" s="234" t="str">
        <f>IF(ROW()&lt;=B$3,INDEX(FP!F:F,B$2+ROW()-1),"")</f>
        <v>d</v>
      </c>
      <c r="E3" s="234"/>
      <c r="F3" s="234" t="str">
        <f>IF(ROW()&lt;=B$3,INDEX(FP!G:G,B$2+ROW()-1),"")</f>
        <v>026 03</v>
      </c>
      <c r="G3" s="234"/>
      <c r="H3" s="235" t="str">
        <f>IF(ROW()&lt;=B$3,INDEX(FP!C:C,B$2+ROW()-1),"")</f>
        <v>Tessier Lucia</v>
      </c>
      <c r="I3" s="236">
        <f t="shared" si="0"/>
        <v>25132.829999999998</v>
      </c>
      <c r="J3" s="236">
        <f t="shared" si="1"/>
        <v>0</v>
      </c>
      <c r="K3" s="110" t="str">
        <f t="shared" ref="K3:K66" si="2">$A3</f>
        <v>d - Tessier Lucia</v>
      </c>
      <c r="L3" s="101">
        <v>99</v>
      </c>
      <c r="M3" s="99" t="str">
        <f>$A2</f>
        <v>d - Cmárová Lucia</v>
      </c>
      <c r="N3" s="100">
        <v>99</v>
      </c>
      <c r="O3" s="88"/>
      <c r="P3" s="88"/>
      <c r="Q3" s="88"/>
      <c r="R3" s="88"/>
      <c r="S3" s="88"/>
      <c r="T3" s="88"/>
      <c r="U3" s="88"/>
      <c r="V3" s="88"/>
      <c r="W3" s="88"/>
      <c r="X3" s="88"/>
      <c r="Y3" s="88"/>
    </row>
    <row r="4" spans="1:25" s="6" customFormat="1" ht="12" hidden="1" thickBot="1" x14ac:dyDescent="0.25">
      <c r="A4" s="235" t="str">
        <f>IF(ROW()&lt;=B$3,INDEX(FP!F:F,B$2+ROW()-1)&amp;" - "&amp;INDEX(FP!C:C,B$2+ROW()-1),"")</f>
        <v>f - zabezpečenie účasti športovej reprezentácie SR na Majstrovstcách sveta WAKO</v>
      </c>
      <c r="B4" s="239"/>
      <c r="C4" s="240">
        <f>IF(ROW()&lt;=B$3,INDEX(FP!E:E,B$2+ROW()-1),"")</f>
        <v>0</v>
      </c>
      <c r="D4" s="234" t="str">
        <f>IF(ROW()&lt;=B$3,INDEX(FP!F:F,B$2+ROW()-1),"")</f>
        <v>f</v>
      </c>
      <c r="E4" s="234"/>
      <c r="F4" s="234" t="str">
        <f>IF(ROW()&lt;=B$3,INDEX(FP!G:G,B$2+ROW()-1),"")</f>
        <v>026 03</v>
      </c>
      <c r="G4" s="234"/>
      <c r="H4" s="235" t="str">
        <f>IF(ROW()&lt;=B$3,INDEX(FP!C:C,B$2+ROW()-1),"")</f>
        <v>zabezpečenie účasti športovej reprezentácie SR na Majstrovstcách sveta WAKO</v>
      </c>
      <c r="I4" s="236">
        <f t="shared" si="0"/>
        <v>23988.31</v>
      </c>
      <c r="J4" s="236">
        <f t="shared" si="1"/>
        <v>0</v>
      </c>
      <c r="K4" s="110" t="str">
        <f t="shared" si="2"/>
        <v>f - zabezpečenie účasti športovej reprezentácie SR na Majstrovstcách sveta WAKO</v>
      </c>
      <c r="L4" s="101">
        <v>99</v>
      </c>
      <c r="M4" s="102" t="s">
        <v>335</v>
      </c>
      <c r="N4" s="103" t="s">
        <v>374</v>
      </c>
    </row>
    <row r="5" spans="1:25" s="6" customFormat="1" ht="12" hidden="1" thickBot="1" x14ac:dyDescent="0.25">
      <c r="A5" s="235" t="str">
        <f>IF(ROW()&lt;=B$3,INDEX(FP!F:F,B$2+ROW()-1)&amp;" - "&amp;INDEX(FP!C:C,B$2+ROW()-1),"")</f>
        <v>m - Slovak Open 2025 – Memoriál Ladislava Doky Tótha</v>
      </c>
      <c r="B5" s="235"/>
      <c r="C5" s="240">
        <f>IF(ROW()&lt;=B$3,INDEX(FP!E:E,B$2+ROW()-1),"")</f>
        <v>0</v>
      </c>
      <c r="D5" s="234" t="str">
        <f>IF(ROW()&lt;=B$3,INDEX(FP!F:F,B$2+ROW()-1),"")</f>
        <v>m</v>
      </c>
      <c r="E5" s="234"/>
      <c r="F5" s="234" t="str">
        <f>IF(ROW()&lt;=B$3,INDEX(FP!G:G,B$2+ROW()-1),"")</f>
        <v>026 03</v>
      </c>
      <c r="G5" s="234"/>
      <c r="H5" s="235" t="str">
        <f>IF(ROW()&lt;=B$3,INDEX(FP!C:C,B$2+ROW()-1),"")</f>
        <v>Slovak Open 2025 – Memoriál Ladislava Doky Tótha</v>
      </c>
      <c r="I5" s="236">
        <f t="shared" si="0"/>
        <v>7000</v>
      </c>
      <c r="J5" s="236">
        <f t="shared" si="1"/>
        <v>0</v>
      </c>
      <c r="K5" s="110" t="str">
        <f t="shared" si="2"/>
        <v>m - Slovak Open 2025 – Memoriál Ladislava Doky Tótha</v>
      </c>
      <c r="L5" s="101">
        <v>99</v>
      </c>
      <c r="M5" s="104" t="str">
        <f>$A4</f>
        <v>f - zabezpečenie účasti športovej reprezentácie SR na Majstrovstcách sveta WAKO</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IF(ROW()&lt;=B$3,SUMIF(A$107:A$10044,A33,I$107:I$10044),"")</f>
        <v/>
      </c>
      <c r="J33" s="236" t="str">
        <f t="shared" ref="J33:J64" si="4">IF(ROW()&lt;=B$3,SUMIFS(I$103:I$50044,A$103:A$50044,K33,J$103:J$50044,L33),"")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IF(ROW()&lt;=B$3,SUMIF(A$107:A$10044,A65,I$107:I$10044),"")</f>
        <v/>
      </c>
      <c r="J65" s="236" t="str">
        <f t="shared" ref="J65:J94" si="6">IF(ROW()&lt;=B$3,SUMIFS(I$103:I$50044,A$103:A$50044,K65,J$103:J$50044,L65),"")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4" t="s">
        <v>329</v>
      </c>
      <c r="B100" s="374"/>
      <c r="C100" s="374"/>
      <c r="D100" s="374"/>
      <c r="E100" s="374"/>
      <c r="F100" s="374"/>
      <c r="G100" s="374"/>
      <c r="H100" s="374"/>
      <c r="I100" s="376" t="s">
        <v>2992</v>
      </c>
      <c r="J100" s="376"/>
      <c r="K100" s="89"/>
    </row>
    <row r="101" spans="1:25" ht="15.75" x14ac:dyDescent="0.25">
      <c r="A101" s="374"/>
      <c r="B101" s="374"/>
      <c r="C101" s="374"/>
      <c r="D101" s="374"/>
      <c r="E101" s="374"/>
      <c r="F101" s="374"/>
      <c r="G101" s="374"/>
      <c r="H101" s="374"/>
      <c r="I101" s="375">
        <v>45961</v>
      </c>
      <c r="J101" s="375"/>
    </row>
    <row r="102" spans="1:25" ht="14.25" x14ac:dyDescent="0.2">
      <c r="A102" s="249" t="s">
        <v>399</v>
      </c>
      <c r="B102" s="250">
        <v>165</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3165</v>
      </c>
      <c r="B107" s="14"/>
      <c r="C107" s="14" t="s">
        <v>2997</v>
      </c>
      <c r="D107" s="16">
        <v>45742</v>
      </c>
      <c r="E107" s="16"/>
      <c r="F107" s="14" t="s">
        <v>2998</v>
      </c>
      <c r="G107" s="14"/>
      <c r="H107" s="14" t="s">
        <v>2999</v>
      </c>
      <c r="I107" s="15">
        <v>750</v>
      </c>
      <c r="J107" s="77">
        <v>5</v>
      </c>
      <c r="K107" s="92"/>
    </row>
    <row r="108" spans="1:25" ht="22.5" x14ac:dyDescent="0.2">
      <c r="A108" s="14" t="s">
        <v>3165</v>
      </c>
      <c r="B108" s="14"/>
      <c r="C108" s="14" t="s">
        <v>3000</v>
      </c>
      <c r="D108" s="16">
        <v>45762</v>
      </c>
      <c r="E108" s="16"/>
      <c r="F108" s="14" t="s">
        <v>3001</v>
      </c>
      <c r="G108" s="14" t="s">
        <v>3002</v>
      </c>
      <c r="H108" s="14" t="s">
        <v>3003</v>
      </c>
      <c r="I108" s="15">
        <v>799.5</v>
      </c>
      <c r="J108" s="77">
        <v>5</v>
      </c>
      <c r="K108" s="92"/>
    </row>
    <row r="109" spans="1:25" ht="22.5" x14ac:dyDescent="0.2">
      <c r="A109" s="14" t="s">
        <v>3165</v>
      </c>
      <c r="B109" s="14"/>
      <c r="C109" s="14" t="s">
        <v>3004</v>
      </c>
      <c r="D109" s="16">
        <v>45762</v>
      </c>
      <c r="E109" s="16"/>
      <c r="F109" s="14" t="s">
        <v>3005</v>
      </c>
      <c r="G109" s="14" t="s">
        <v>3006</v>
      </c>
      <c r="H109" s="14" t="s">
        <v>3007</v>
      </c>
      <c r="I109" s="15">
        <v>926.14</v>
      </c>
      <c r="J109" s="77">
        <v>5</v>
      </c>
      <c r="K109" s="92"/>
    </row>
    <row r="110" spans="1:25" ht="22.5" x14ac:dyDescent="0.2">
      <c r="A110" s="14" t="s">
        <v>3165</v>
      </c>
      <c r="B110" s="14"/>
      <c r="C110" s="14" t="s">
        <v>3008</v>
      </c>
      <c r="D110" s="16">
        <v>45763</v>
      </c>
      <c r="E110" s="16"/>
      <c r="F110" s="14" t="s">
        <v>3009</v>
      </c>
      <c r="G110" s="14" t="s">
        <v>3010</v>
      </c>
      <c r="H110" s="14" t="s">
        <v>3011</v>
      </c>
      <c r="I110" s="15">
        <v>3630.1</v>
      </c>
      <c r="J110" s="77">
        <v>5</v>
      </c>
      <c r="K110" s="92"/>
    </row>
    <row r="111" spans="1:25" ht="22.5" x14ac:dyDescent="0.2">
      <c r="A111" s="14" t="s">
        <v>3165</v>
      </c>
      <c r="B111" s="14"/>
      <c r="C111" s="14" t="s">
        <v>3012</v>
      </c>
      <c r="D111" s="16">
        <v>45764</v>
      </c>
      <c r="E111" s="16"/>
      <c r="F111" s="14" t="s">
        <v>3013</v>
      </c>
      <c r="G111" s="14" t="s">
        <v>3014</v>
      </c>
      <c r="H111" s="14" t="s">
        <v>3015</v>
      </c>
      <c r="I111" s="15">
        <v>39.26</v>
      </c>
      <c r="J111" s="77">
        <v>5</v>
      </c>
      <c r="K111" s="92"/>
    </row>
    <row r="112" spans="1:25" ht="22.5" x14ac:dyDescent="0.2">
      <c r="A112" s="14" t="s">
        <v>3165</v>
      </c>
      <c r="B112" s="14"/>
      <c r="C112" s="14" t="s">
        <v>3016</v>
      </c>
      <c r="D112" s="16">
        <v>45782</v>
      </c>
      <c r="E112" s="16"/>
      <c r="F112" s="14" t="s">
        <v>3017</v>
      </c>
      <c r="G112" s="14" t="s">
        <v>3018</v>
      </c>
      <c r="H112" s="14" t="s">
        <v>3019</v>
      </c>
      <c r="I112" s="15">
        <v>855</v>
      </c>
      <c r="J112" s="77">
        <v>5</v>
      </c>
      <c r="K112" s="92"/>
    </row>
    <row r="113" spans="1:11" ht="157.5" x14ac:dyDescent="0.2">
      <c r="A113" s="14" t="s">
        <v>3167</v>
      </c>
      <c r="B113" s="14"/>
      <c r="C113" s="14" t="s">
        <v>3020</v>
      </c>
      <c r="D113" s="326" t="s">
        <v>3021</v>
      </c>
      <c r="E113" s="16">
        <v>45820</v>
      </c>
      <c r="F113" s="14" t="s">
        <v>3022</v>
      </c>
      <c r="G113" s="14"/>
      <c r="H113" s="14" t="s">
        <v>3023</v>
      </c>
      <c r="I113" s="15">
        <v>4293.13</v>
      </c>
      <c r="J113" s="77"/>
      <c r="K113" s="92"/>
    </row>
    <row r="114" spans="1:11" ht="78.75" x14ac:dyDescent="0.2">
      <c r="A114" s="14" t="s">
        <v>3168</v>
      </c>
      <c r="B114" s="14"/>
      <c r="C114" s="14" t="s">
        <v>3024</v>
      </c>
      <c r="D114" s="326" t="s">
        <v>3025</v>
      </c>
      <c r="E114" s="16">
        <v>45826</v>
      </c>
      <c r="F114" s="14" t="s">
        <v>3026</v>
      </c>
      <c r="G114" s="14"/>
      <c r="H114" s="14" t="s">
        <v>3027</v>
      </c>
      <c r="I114" s="15">
        <v>4845.47</v>
      </c>
      <c r="J114" s="77"/>
      <c r="K114" s="92"/>
    </row>
    <row r="115" spans="1:11" ht="78.75" x14ac:dyDescent="0.2">
      <c r="A115" s="14" t="s">
        <v>3168</v>
      </c>
      <c r="B115" s="14"/>
      <c r="C115" s="14" t="s">
        <v>3028</v>
      </c>
      <c r="D115" s="326" t="s">
        <v>3029</v>
      </c>
      <c r="E115" s="16">
        <v>45842</v>
      </c>
      <c r="F115" s="14" t="s">
        <v>3030</v>
      </c>
      <c r="G115" s="14"/>
      <c r="H115" s="14" t="s">
        <v>3027</v>
      </c>
      <c r="I115" s="15">
        <v>5247.42</v>
      </c>
      <c r="J115" s="77"/>
      <c r="K115" s="92"/>
    </row>
    <row r="116" spans="1:11" ht="33.75" x14ac:dyDescent="0.2">
      <c r="A116" s="14" t="s">
        <v>3166</v>
      </c>
      <c r="B116" s="14"/>
      <c r="C116" s="14" t="s">
        <v>3031</v>
      </c>
      <c r="D116" s="16">
        <v>45788</v>
      </c>
      <c r="E116" s="16">
        <v>45852</v>
      </c>
      <c r="F116" s="14" t="s">
        <v>3032</v>
      </c>
      <c r="G116" s="14" t="s">
        <v>3033</v>
      </c>
      <c r="H116" s="14" t="s">
        <v>3034</v>
      </c>
      <c r="I116" s="15">
        <v>247.5</v>
      </c>
      <c r="J116" s="77">
        <v>1</v>
      </c>
      <c r="K116" s="92"/>
    </row>
    <row r="117" spans="1:11" ht="67.5" x14ac:dyDescent="0.2">
      <c r="A117" s="14" t="s">
        <v>3167</v>
      </c>
      <c r="B117" s="14"/>
      <c r="C117" s="14" t="s">
        <v>3035</v>
      </c>
      <c r="D117" s="326" t="s">
        <v>3036</v>
      </c>
      <c r="E117" s="16">
        <v>45852</v>
      </c>
      <c r="F117" s="14" t="s">
        <v>3037</v>
      </c>
      <c r="G117" s="14"/>
      <c r="H117" s="14" t="s">
        <v>3038</v>
      </c>
      <c r="I117" s="15">
        <v>3776.22</v>
      </c>
      <c r="J117" s="77"/>
      <c r="K117" s="92"/>
    </row>
    <row r="118" spans="1:11" ht="12.75" x14ac:dyDescent="0.2">
      <c r="A118" s="14" t="s">
        <v>3166</v>
      </c>
      <c r="B118" s="14"/>
      <c r="C118" s="14" t="s">
        <v>3039</v>
      </c>
      <c r="D118" s="16">
        <v>45854</v>
      </c>
      <c r="E118" s="16"/>
      <c r="F118" s="14" t="s">
        <v>3040</v>
      </c>
      <c r="G118" s="14" t="s">
        <v>3041</v>
      </c>
      <c r="H118" s="14" t="s">
        <v>3042</v>
      </c>
      <c r="I118" s="15">
        <v>30.7</v>
      </c>
      <c r="J118" s="77">
        <v>4</v>
      </c>
      <c r="K118" s="92"/>
    </row>
    <row r="119" spans="1:11" ht="33.75" x14ac:dyDescent="0.2">
      <c r="A119" s="14" t="s">
        <v>3166</v>
      </c>
      <c r="B119" s="14"/>
      <c r="C119" s="14" t="s">
        <v>3043</v>
      </c>
      <c r="D119" s="326" t="s">
        <v>3044</v>
      </c>
      <c r="E119" s="16">
        <v>45854</v>
      </c>
      <c r="F119" s="14" t="s">
        <v>3045</v>
      </c>
      <c r="G119" s="14" t="s">
        <v>3046</v>
      </c>
      <c r="H119" s="14" t="s">
        <v>3047</v>
      </c>
      <c r="I119" s="15">
        <v>1155</v>
      </c>
      <c r="J119" s="77">
        <v>1</v>
      </c>
      <c r="K119" s="92"/>
    </row>
    <row r="120" spans="1:11" ht="33.75" x14ac:dyDescent="0.2">
      <c r="A120" s="14" t="s">
        <v>3168</v>
      </c>
      <c r="B120" s="14"/>
      <c r="C120" s="14" t="s">
        <v>3048</v>
      </c>
      <c r="D120" s="16">
        <v>45854</v>
      </c>
      <c r="E120" s="16"/>
      <c r="F120" s="14" t="s">
        <v>3254</v>
      </c>
      <c r="G120" s="14"/>
      <c r="H120" s="14" t="s">
        <v>3027</v>
      </c>
      <c r="I120" s="15">
        <v>3000</v>
      </c>
      <c r="J120" s="77"/>
      <c r="K120" s="92"/>
    </row>
    <row r="121" spans="1:11" ht="12.75" x14ac:dyDescent="0.2">
      <c r="A121" s="14" t="s">
        <v>3166</v>
      </c>
      <c r="B121" s="14"/>
      <c r="C121" s="14"/>
      <c r="D121" s="16">
        <v>45869</v>
      </c>
      <c r="E121" s="16"/>
      <c r="F121" s="14" t="s">
        <v>3049</v>
      </c>
      <c r="G121" s="14" t="s">
        <v>3050</v>
      </c>
      <c r="H121" s="14" t="s">
        <v>3051</v>
      </c>
      <c r="I121" s="15">
        <v>3.65</v>
      </c>
      <c r="J121" s="77">
        <v>4</v>
      </c>
      <c r="K121" s="92"/>
    </row>
    <row r="122" spans="1:11" ht="22.5" x14ac:dyDescent="0.2">
      <c r="A122" s="14" t="s">
        <v>3166</v>
      </c>
      <c r="B122" s="14"/>
      <c r="C122" s="14" t="s">
        <v>3052</v>
      </c>
      <c r="D122" s="16">
        <v>45869</v>
      </c>
      <c r="E122" s="16"/>
      <c r="F122" s="14" t="s">
        <v>3053</v>
      </c>
      <c r="G122" s="14"/>
      <c r="H122" s="14" t="s">
        <v>3054</v>
      </c>
      <c r="I122" s="15">
        <v>7955.5</v>
      </c>
      <c r="J122" s="77">
        <v>3</v>
      </c>
      <c r="K122" s="92"/>
    </row>
    <row r="123" spans="1:11" ht="45" x14ac:dyDescent="0.2">
      <c r="A123" s="14" t="s">
        <v>3168</v>
      </c>
      <c r="B123" s="14"/>
      <c r="C123" s="14"/>
      <c r="D123" s="16"/>
      <c r="E123" s="16">
        <v>45873</v>
      </c>
      <c r="F123" s="14" t="s">
        <v>3055</v>
      </c>
      <c r="G123" s="14"/>
      <c r="H123" s="14" t="s">
        <v>3027</v>
      </c>
      <c r="I123" s="15">
        <v>6876.62</v>
      </c>
      <c r="J123" s="77"/>
      <c r="K123" s="92"/>
    </row>
    <row r="124" spans="1:11" ht="22.5" x14ac:dyDescent="0.2">
      <c r="A124" s="14" t="s">
        <v>3166</v>
      </c>
      <c r="B124" s="14"/>
      <c r="C124" s="14" t="s">
        <v>3056</v>
      </c>
      <c r="D124" s="16">
        <v>45875</v>
      </c>
      <c r="E124" s="16"/>
      <c r="F124" s="14" t="s">
        <v>3057</v>
      </c>
      <c r="G124" s="14" t="s">
        <v>3041</v>
      </c>
      <c r="H124" s="14" t="s">
        <v>3042</v>
      </c>
      <c r="I124" s="15">
        <v>40.869999999999997</v>
      </c>
      <c r="J124" s="77">
        <v>4</v>
      </c>
      <c r="K124" s="92"/>
    </row>
    <row r="125" spans="1:11" ht="22.5" x14ac:dyDescent="0.2">
      <c r="A125" s="14" t="s">
        <v>3166</v>
      </c>
      <c r="B125" s="14"/>
      <c r="C125" s="14" t="s">
        <v>3058</v>
      </c>
      <c r="D125" s="16">
        <v>45875</v>
      </c>
      <c r="E125" s="16"/>
      <c r="F125" s="14" t="s">
        <v>3059</v>
      </c>
      <c r="G125" s="14" t="s">
        <v>3060</v>
      </c>
      <c r="H125" s="14" t="s">
        <v>3061</v>
      </c>
      <c r="I125" s="15">
        <v>123</v>
      </c>
      <c r="J125" s="77">
        <v>5</v>
      </c>
      <c r="K125" s="92"/>
    </row>
    <row r="126" spans="1:11" ht="12.75" x14ac:dyDescent="0.2">
      <c r="A126" s="14" t="s">
        <v>3166</v>
      </c>
      <c r="B126" s="14"/>
      <c r="C126" s="14" t="s">
        <v>3062</v>
      </c>
      <c r="D126" s="16">
        <v>45875</v>
      </c>
      <c r="E126" s="16"/>
      <c r="F126" s="14" t="s">
        <v>3063</v>
      </c>
      <c r="G126" s="14" t="s">
        <v>3064</v>
      </c>
      <c r="H126" s="14" t="s">
        <v>3065</v>
      </c>
      <c r="I126" s="15">
        <v>350</v>
      </c>
      <c r="J126" s="77">
        <v>5</v>
      </c>
      <c r="K126" s="92"/>
    </row>
    <row r="127" spans="1:11" ht="45" x14ac:dyDescent="0.2">
      <c r="A127" s="14" t="s">
        <v>3167</v>
      </c>
      <c r="B127" s="14"/>
      <c r="C127" s="14"/>
      <c r="D127" s="16"/>
      <c r="E127" s="16">
        <v>45875</v>
      </c>
      <c r="F127" s="14" t="s">
        <v>3066</v>
      </c>
      <c r="G127" s="14"/>
      <c r="H127" s="14" t="s">
        <v>3023</v>
      </c>
      <c r="I127" s="15">
        <v>1246.31</v>
      </c>
      <c r="J127" s="77"/>
      <c r="K127" s="92"/>
    </row>
    <row r="128" spans="1:11" ht="22.5" x14ac:dyDescent="0.2">
      <c r="A128" s="14" t="s">
        <v>3166</v>
      </c>
      <c r="B128" s="14"/>
      <c r="C128" s="14" t="s">
        <v>3067</v>
      </c>
      <c r="D128" s="16">
        <v>45875</v>
      </c>
      <c r="E128" s="16"/>
      <c r="F128" s="14" t="s">
        <v>3068</v>
      </c>
      <c r="G128" s="14"/>
      <c r="H128" s="14" t="s">
        <v>3054</v>
      </c>
      <c r="I128" s="15">
        <v>3125</v>
      </c>
      <c r="J128" s="77">
        <v>3</v>
      </c>
      <c r="K128" s="92"/>
    </row>
    <row r="129" spans="1:11" ht="22.5" x14ac:dyDescent="0.2">
      <c r="A129" s="14" t="s">
        <v>3166</v>
      </c>
      <c r="B129" s="14"/>
      <c r="C129" s="14" t="s">
        <v>3069</v>
      </c>
      <c r="D129" s="16">
        <v>45875</v>
      </c>
      <c r="E129" s="16"/>
      <c r="F129" s="14" t="s">
        <v>3070</v>
      </c>
      <c r="G129" s="14" t="s">
        <v>3071</v>
      </c>
      <c r="H129" s="14" t="s">
        <v>884</v>
      </c>
      <c r="I129" s="15">
        <v>110</v>
      </c>
      <c r="J129" s="77">
        <v>4</v>
      </c>
      <c r="K129" s="92"/>
    </row>
    <row r="130" spans="1:11" ht="33.75" x14ac:dyDescent="0.2">
      <c r="A130" s="14" t="s">
        <v>3166</v>
      </c>
      <c r="B130" s="14"/>
      <c r="C130" s="14" t="s">
        <v>3072</v>
      </c>
      <c r="D130" s="16">
        <v>46178</v>
      </c>
      <c r="E130" s="16">
        <v>45877</v>
      </c>
      <c r="F130" s="14" t="s">
        <v>3073</v>
      </c>
      <c r="G130" s="14" t="s">
        <v>3074</v>
      </c>
      <c r="H130" s="14" t="s">
        <v>3075</v>
      </c>
      <c r="I130" s="15">
        <v>150</v>
      </c>
      <c r="J130" s="77">
        <v>2</v>
      </c>
      <c r="K130" s="92"/>
    </row>
    <row r="131" spans="1:11" ht="12.75" x14ac:dyDescent="0.2">
      <c r="A131" s="14" t="s">
        <v>3166</v>
      </c>
      <c r="B131" s="14"/>
      <c r="C131" s="14" t="s">
        <v>3076</v>
      </c>
      <c r="D131" s="16">
        <v>45882</v>
      </c>
      <c r="E131" s="16"/>
      <c r="F131" s="14" t="s">
        <v>3077</v>
      </c>
      <c r="G131" s="14" t="s">
        <v>3041</v>
      </c>
      <c r="H131" s="14" t="s">
        <v>3042</v>
      </c>
      <c r="I131" s="15">
        <v>33.65</v>
      </c>
      <c r="J131" s="77">
        <v>4</v>
      </c>
      <c r="K131" s="92"/>
    </row>
    <row r="132" spans="1:11" ht="33.75" x14ac:dyDescent="0.2">
      <c r="A132" s="14" t="s">
        <v>3169</v>
      </c>
      <c r="B132" s="14"/>
      <c r="C132" s="14" t="s">
        <v>3078</v>
      </c>
      <c r="D132" s="16">
        <v>45882</v>
      </c>
      <c r="E132" s="16"/>
      <c r="F132" s="14" t="s">
        <v>3294</v>
      </c>
      <c r="G132" s="14" t="s">
        <v>3079</v>
      </c>
      <c r="H132" s="14" t="s">
        <v>3080</v>
      </c>
      <c r="I132" s="15">
        <v>9270</v>
      </c>
      <c r="J132" s="77">
        <v>3</v>
      </c>
      <c r="K132" s="92"/>
    </row>
    <row r="133" spans="1:11" ht="12.75" x14ac:dyDescent="0.2">
      <c r="A133" s="14" t="s">
        <v>3166</v>
      </c>
      <c r="B133" s="14"/>
      <c r="C133" s="14" t="s">
        <v>3081</v>
      </c>
      <c r="D133" s="16">
        <v>45883</v>
      </c>
      <c r="E133" s="16"/>
      <c r="F133" s="14" t="s">
        <v>3082</v>
      </c>
      <c r="G133" s="14" t="s">
        <v>3014</v>
      </c>
      <c r="H133" s="14" t="s">
        <v>3015</v>
      </c>
      <c r="I133" s="15">
        <v>300</v>
      </c>
      <c r="J133" s="77">
        <v>4</v>
      </c>
      <c r="K133" s="92"/>
    </row>
    <row r="134" spans="1:11" ht="45" x14ac:dyDescent="0.2">
      <c r="A134" s="14" t="s">
        <v>3166</v>
      </c>
      <c r="B134" s="14"/>
      <c r="C134" s="14" t="s">
        <v>3083</v>
      </c>
      <c r="D134" s="326" t="s">
        <v>3084</v>
      </c>
      <c r="E134" s="16">
        <v>45884</v>
      </c>
      <c r="F134" s="14" t="s">
        <v>3085</v>
      </c>
      <c r="G134" s="14" t="s">
        <v>3086</v>
      </c>
      <c r="H134" s="14" t="s">
        <v>3087</v>
      </c>
      <c r="I134" s="15">
        <v>412.5</v>
      </c>
      <c r="J134" s="77">
        <v>1</v>
      </c>
      <c r="K134" s="92"/>
    </row>
    <row r="135" spans="1:11" ht="12.75" x14ac:dyDescent="0.2">
      <c r="A135" s="14" t="s">
        <v>3166</v>
      </c>
      <c r="B135" s="14"/>
      <c r="C135" s="14" t="s">
        <v>3088</v>
      </c>
      <c r="D135" s="16">
        <v>45888</v>
      </c>
      <c r="E135" s="16"/>
      <c r="F135" s="14" t="s">
        <v>3089</v>
      </c>
      <c r="G135" s="14" t="s">
        <v>3090</v>
      </c>
      <c r="H135" s="14" t="s">
        <v>3091</v>
      </c>
      <c r="I135" s="15">
        <v>346</v>
      </c>
      <c r="J135" s="77">
        <v>2</v>
      </c>
      <c r="K135" s="92"/>
    </row>
    <row r="136" spans="1:11" ht="33.75" x14ac:dyDescent="0.2">
      <c r="A136" s="14" t="s">
        <v>3166</v>
      </c>
      <c r="B136" s="14"/>
      <c r="C136" s="14" t="s">
        <v>3092</v>
      </c>
      <c r="D136" s="16">
        <v>45890</v>
      </c>
      <c r="E136" s="16"/>
      <c r="F136" s="14" t="s">
        <v>3093</v>
      </c>
      <c r="G136" s="14" t="s">
        <v>881</v>
      </c>
      <c r="H136" s="14" t="s">
        <v>3047</v>
      </c>
      <c r="I136" s="15">
        <v>1100</v>
      </c>
      <c r="J136" s="77">
        <v>2</v>
      </c>
      <c r="K136" s="92"/>
    </row>
    <row r="137" spans="1:11" ht="45" x14ac:dyDescent="0.2">
      <c r="A137" s="14" t="s">
        <v>3166</v>
      </c>
      <c r="B137" s="14"/>
      <c r="C137" s="14" t="s">
        <v>3094</v>
      </c>
      <c r="D137" s="326" t="s">
        <v>3095</v>
      </c>
      <c r="E137" s="16">
        <v>45894</v>
      </c>
      <c r="F137" s="14" t="s">
        <v>3096</v>
      </c>
      <c r="G137" s="14" t="s">
        <v>3097</v>
      </c>
      <c r="H137" s="14" t="s">
        <v>3098</v>
      </c>
      <c r="I137" s="15">
        <v>110</v>
      </c>
      <c r="J137" s="77">
        <v>1</v>
      </c>
      <c r="K137" s="92"/>
    </row>
    <row r="138" spans="1:11" ht="33.75" x14ac:dyDescent="0.2">
      <c r="A138" s="14" t="s">
        <v>3166</v>
      </c>
      <c r="B138" s="14"/>
      <c r="C138" s="14" t="s">
        <v>3099</v>
      </c>
      <c r="D138" s="16">
        <v>45891</v>
      </c>
      <c r="E138" s="16">
        <v>45894</v>
      </c>
      <c r="F138" s="14" t="s">
        <v>3100</v>
      </c>
      <c r="G138" s="14" t="s">
        <v>3101</v>
      </c>
      <c r="H138" s="14" t="s">
        <v>3102</v>
      </c>
      <c r="I138" s="15">
        <v>137.5</v>
      </c>
      <c r="J138" s="77">
        <v>1</v>
      </c>
      <c r="K138" s="92"/>
    </row>
    <row r="139" spans="1:11" ht="12.75" x14ac:dyDescent="0.2">
      <c r="A139" s="14" t="s">
        <v>3166</v>
      </c>
      <c r="B139" s="14"/>
      <c r="C139" s="14" t="s">
        <v>3103</v>
      </c>
      <c r="D139" s="16">
        <v>45894</v>
      </c>
      <c r="E139" s="16"/>
      <c r="F139" s="14" t="s">
        <v>3104</v>
      </c>
      <c r="G139" s="14" t="s">
        <v>3105</v>
      </c>
      <c r="H139" s="14" t="s">
        <v>3106</v>
      </c>
      <c r="I139" s="15">
        <v>598.1</v>
      </c>
      <c r="J139" s="77">
        <v>5</v>
      </c>
      <c r="K139" s="92"/>
    </row>
    <row r="140" spans="1:11" ht="22.5" x14ac:dyDescent="0.2">
      <c r="A140" s="14" t="s">
        <v>3166</v>
      </c>
      <c r="B140" s="14"/>
      <c r="C140" s="14" t="s">
        <v>3107</v>
      </c>
      <c r="D140" s="16">
        <v>45894</v>
      </c>
      <c r="E140" s="16"/>
      <c r="F140" s="14" t="s">
        <v>3108</v>
      </c>
      <c r="G140" s="14" t="s">
        <v>3109</v>
      </c>
      <c r="H140" s="14" t="s">
        <v>3110</v>
      </c>
      <c r="I140" s="15">
        <v>700</v>
      </c>
      <c r="J140" s="77">
        <v>4</v>
      </c>
      <c r="K140" s="92"/>
    </row>
    <row r="141" spans="1:11" ht="12.75" x14ac:dyDescent="0.2">
      <c r="A141" s="14" t="s">
        <v>3166</v>
      </c>
      <c r="B141" s="14"/>
      <c r="C141" s="14" t="s">
        <v>3111</v>
      </c>
      <c r="D141" s="16">
        <v>45894</v>
      </c>
      <c r="E141" s="16"/>
      <c r="F141" s="14" t="s">
        <v>3112</v>
      </c>
      <c r="G141" s="14" t="s">
        <v>3113</v>
      </c>
      <c r="H141" s="14" t="s">
        <v>3114</v>
      </c>
      <c r="I141" s="15">
        <v>3933.51</v>
      </c>
      <c r="J141" s="77">
        <v>3</v>
      </c>
      <c r="K141" s="92"/>
    </row>
    <row r="142" spans="1:11" ht="12.75" x14ac:dyDescent="0.2">
      <c r="A142" s="14" t="s">
        <v>3166</v>
      </c>
      <c r="B142" s="14"/>
      <c r="C142" s="14"/>
      <c r="D142" s="16">
        <v>45897</v>
      </c>
      <c r="E142" s="16"/>
      <c r="F142" s="14" t="s">
        <v>3049</v>
      </c>
      <c r="G142" s="14" t="s">
        <v>3050</v>
      </c>
      <c r="H142" s="14" t="s">
        <v>3051</v>
      </c>
      <c r="I142" s="15">
        <v>3.65</v>
      </c>
      <c r="J142" s="77">
        <v>4</v>
      </c>
      <c r="K142" s="92"/>
    </row>
    <row r="143" spans="1:11" ht="22.5" x14ac:dyDescent="0.2">
      <c r="A143" s="14" t="s">
        <v>3166</v>
      </c>
      <c r="B143" s="14"/>
      <c r="C143" s="14" t="s">
        <v>3115</v>
      </c>
      <c r="D143" s="16">
        <v>45897</v>
      </c>
      <c r="E143" s="16"/>
      <c r="F143" s="14" t="s">
        <v>3116</v>
      </c>
      <c r="G143" s="14" t="s">
        <v>3033</v>
      </c>
      <c r="H143" s="14" t="s">
        <v>3117</v>
      </c>
      <c r="I143" s="15">
        <v>500</v>
      </c>
      <c r="J143" s="77">
        <v>3</v>
      </c>
      <c r="K143" s="92"/>
    </row>
    <row r="144" spans="1:11" ht="56.25" x14ac:dyDescent="0.2">
      <c r="A144" s="14" t="s">
        <v>3168</v>
      </c>
      <c r="B144" s="14"/>
      <c r="C144" s="14" t="s">
        <v>3248</v>
      </c>
      <c r="D144" s="326" t="s">
        <v>3249</v>
      </c>
      <c r="E144" s="16">
        <v>45897</v>
      </c>
      <c r="F144" s="14" t="s">
        <v>3118</v>
      </c>
      <c r="G144" s="14"/>
      <c r="H144" s="14" t="s">
        <v>3027</v>
      </c>
      <c r="I144" s="15">
        <v>5163.32</v>
      </c>
      <c r="J144" s="77"/>
      <c r="K144" s="92"/>
    </row>
    <row r="145" spans="1:11" ht="12.75" x14ac:dyDescent="0.2">
      <c r="A145" s="14" t="s">
        <v>3166</v>
      </c>
      <c r="B145" s="14"/>
      <c r="C145" s="14"/>
      <c r="D145" s="16">
        <v>45897</v>
      </c>
      <c r="E145" s="16"/>
      <c r="F145" s="14" t="s">
        <v>3119</v>
      </c>
      <c r="G145" s="14" t="s">
        <v>3050</v>
      </c>
      <c r="H145" s="14" t="s">
        <v>3051</v>
      </c>
      <c r="I145" s="15">
        <v>13</v>
      </c>
      <c r="J145" s="77">
        <v>4</v>
      </c>
      <c r="K145" s="92"/>
    </row>
    <row r="146" spans="1:11" ht="22.5" x14ac:dyDescent="0.2">
      <c r="A146" s="14" t="s">
        <v>3166</v>
      </c>
      <c r="B146" s="14"/>
      <c r="C146" s="14" t="s">
        <v>3120</v>
      </c>
      <c r="D146" s="16">
        <v>45903</v>
      </c>
      <c r="E146" s="16"/>
      <c r="F146" s="14" t="s">
        <v>3121</v>
      </c>
      <c r="G146" s="14" t="s">
        <v>3041</v>
      </c>
      <c r="H146" s="14" t="s">
        <v>3042</v>
      </c>
      <c r="I146" s="15">
        <v>40.869999999999997</v>
      </c>
      <c r="J146" s="77">
        <v>4</v>
      </c>
      <c r="K146" s="92"/>
    </row>
    <row r="147" spans="1:11" ht="22.5" x14ac:dyDescent="0.2">
      <c r="A147" s="14" t="s">
        <v>3166</v>
      </c>
      <c r="B147" s="14"/>
      <c r="C147" s="14" t="s">
        <v>3122</v>
      </c>
      <c r="D147" s="16">
        <v>45903</v>
      </c>
      <c r="E147" s="16"/>
      <c r="F147" s="14" t="s">
        <v>3170</v>
      </c>
      <c r="G147" s="14" t="s">
        <v>3010</v>
      </c>
      <c r="H147" s="14" t="s">
        <v>3011</v>
      </c>
      <c r="I147" s="15">
        <v>508.73</v>
      </c>
      <c r="J147" s="77">
        <v>3</v>
      </c>
      <c r="K147" s="92"/>
    </row>
    <row r="148" spans="1:11" ht="22.5" x14ac:dyDescent="0.2">
      <c r="A148" s="14" t="s">
        <v>3166</v>
      </c>
      <c r="B148" s="14"/>
      <c r="C148" s="14" t="s">
        <v>3123</v>
      </c>
      <c r="D148" s="16">
        <v>45903</v>
      </c>
      <c r="E148" s="16"/>
      <c r="F148" s="14" t="s">
        <v>3124</v>
      </c>
      <c r="G148" s="14" t="s">
        <v>3125</v>
      </c>
      <c r="H148" s="14" t="s">
        <v>3126</v>
      </c>
      <c r="I148" s="15">
        <v>700</v>
      </c>
      <c r="J148" s="77">
        <v>4</v>
      </c>
      <c r="K148" s="92"/>
    </row>
    <row r="149" spans="1:11" ht="12.75" x14ac:dyDescent="0.2">
      <c r="A149" s="14" t="s">
        <v>3166</v>
      </c>
      <c r="B149" s="14"/>
      <c r="C149" s="14" t="s">
        <v>3127</v>
      </c>
      <c r="D149" s="16">
        <v>45904</v>
      </c>
      <c r="E149" s="16"/>
      <c r="F149" s="14" t="s">
        <v>3128</v>
      </c>
      <c r="G149" s="14" t="s">
        <v>3014</v>
      </c>
      <c r="H149" s="14" t="s">
        <v>3015</v>
      </c>
      <c r="I149" s="15">
        <v>300</v>
      </c>
      <c r="J149" s="77">
        <v>4</v>
      </c>
      <c r="K149" s="92"/>
    </row>
    <row r="150" spans="1:11" ht="22.5" x14ac:dyDescent="0.2">
      <c r="A150" s="14" t="s">
        <v>3166</v>
      </c>
      <c r="B150" s="14"/>
      <c r="C150" s="14" t="s">
        <v>3129</v>
      </c>
      <c r="D150" s="16">
        <v>45904</v>
      </c>
      <c r="E150" s="16"/>
      <c r="F150" s="14" t="s">
        <v>3130</v>
      </c>
      <c r="G150" s="14" t="s">
        <v>3131</v>
      </c>
      <c r="H150" s="14" t="s">
        <v>3132</v>
      </c>
      <c r="I150" s="15">
        <v>173.91</v>
      </c>
      <c r="J150" s="77">
        <v>4</v>
      </c>
      <c r="K150" s="92"/>
    </row>
    <row r="151" spans="1:11" ht="22.5" x14ac:dyDescent="0.2">
      <c r="A151" s="14" t="s">
        <v>3166</v>
      </c>
      <c r="B151" s="14"/>
      <c r="C151" s="14"/>
      <c r="D151" s="16"/>
      <c r="E151" s="16">
        <v>45908</v>
      </c>
      <c r="F151" s="14" t="s">
        <v>3133</v>
      </c>
      <c r="G151" s="14"/>
      <c r="H151" s="14" t="s">
        <v>3134</v>
      </c>
      <c r="I151" s="15">
        <v>247.5</v>
      </c>
      <c r="J151" s="77">
        <v>1</v>
      </c>
      <c r="K151" s="92"/>
    </row>
    <row r="152" spans="1:11" ht="101.25" x14ac:dyDescent="0.2">
      <c r="A152" s="14" t="s">
        <v>3167</v>
      </c>
      <c r="B152" s="14"/>
      <c r="C152" s="14" t="s">
        <v>3251</v>
      </c>
      <c r="D152" s="326" t="s">
        <v>3252</v>
      </c>
      <c r="E152" s="16">
        <v>45908</v>
      </c>
      <c r="F152" s="14" t="s">
        <v>3250</v>
      </c>
      <c r="G152" s="14"/>
      <c r="H152" s="14" t="s">
        <v>3023</v>
      </c>
      <c r="I152" s="15">
        <v>1911.36</v>
      </c>
      <c r="J152" s="77"/>
      <c r="K152" s="92"/>
    </row>
    <row r="153" spans="1:11" ht="22.5" x14ac:dyDescent="0.2">
      <c r="A153" s="14" t="s">
        <v>3166</v>
      </c>
      <c r="B153" s="14"/>
      <c r="C153" s="14" t="s">
        <v>3135</v>
      </c>
      <c r="D153" s="16">
        <v>45909</v>
      </c>
      <c r="E153" s="16"/>
      <c r="F153" s="14" t="s">
        <v>3136</v>
      </c>
      <c r="G153" s="14" t="s">
        <v>3060</v>
      </c>
      <c r="H153" s="14" t="s">
        <v>3061</v>
      </c>
      <c r="I153" s="15">
        <v>123</v>
      </c>
      <c r="J153" s="77">
        <v>4</v>
      </c>
      <c r="K153" s="92"/>
    </row>
    <row r="154" spans="1:11" ht="22.5" x14ac:dyDescent="0.2">
      <c r="A154" s="14" t="s">
        <v>3166</v>
      </c>
      <c r="B154" s="14"/>
      <c r="C154" s="14" t="s">
        <v>3137</v>
      </c>
      <c r="D154" s="16">
        <v>45909</v>
      </c>
      <c r="E154" s="16"/>
      <c r="F154" s="14" t="s">
        <v>3138</v>
      </c>
      <c r="G154" s="14"/>
      <c r="H154" s="14" t="s">
        <v>2999</v>
      </c>
      <c r="I154" s="15">
        <v>3652</v>
      </c>
      <c r="J154" s="77">
        <v>3</v>
      </c>
      <c r="K154" s="92"/>
    </row>
    <row r="155" spans="1:11" ht="33.75" x14ac:dyDescent="0.2">
      <c r="A155" s="14" t="s">
        <v>3166</v>
      </c>
      <c r="B155" s="14"/>
      <c r="C155" s="14"/>
      <c r="D155" s="16"/>
      <c r="E155" s="16">
        <v>45910</v>
      </c>
      <c r="F155" s="14" t="s">
        <v>3139</v>
      </c>
      <c r="G155" s="14"/>
      <c r="H155" s="14" t="s">
        <v>3140</v>
      </c>
      <c r="I155" s="15">
        <v>110</v>
      </c>
      <c r="J155" s="77">
        <v>1</v>
      </c>
      <c r="K155" s="92"/>
    </row>
    <row r="156" spans="1:11" ht="12.75" x14ac:dyDescent="0.2">
      <c r="A156" s="14" t="s">
        <v>3166</v>
      </c>
      <c r="B156" s="14"/>
      <c r="C156" s="14" t="s">
        <v>3141</v>
      </c>
      <c r="D156" s="16">
        <v>45916</v>
      </c>
      <c r="E156" s="16"/>
      <c r="F156" s="14" t="s">
        <v>3142</v>
      </c>
      <c r="G156" s="14" t="s">
        <v>3143</v>
      </c>
      <c r="H156" s="14" t="s">
        <v>3144</v>
      </c>
      <c r="I156" s="15">
        <v>89.07</v>
      </c>
      <c r="J156" s="77">
        <v>5</v>
      </c>
      <c r="K156" s="92"/>
    </row>
    <row r="157" spans="1:11" ht="22.5" x14ac:dyDescent="0.2">
      <c r="A157" s="14" t="s">
        <v>3166</v>
      </c>
      <c r="B157" s="14"/>
      <c r="C157" s="14"/>
      <c r="D157" s="16"/>
      <c r="E157" s="16">
        <v>45917</v>
      </c>
      <c r="F157" s="14" t="s">
        <v>3145</v>
      </c>
      <c r="G157" s="14"/>
      <c r="H157" s="14" t="s">
        <v>3146</v>
      </c>
      <c r="I157" s="15">
        <v>375.5</v>
      </c>
      <c r="J157" s="77">
        <v>1</v>
      </c>
      <c r="K157" s="92"/>
    </row>
    <row r="158" spans="1:11" ht="33.75" x14ac:dyDescent="0.2">
      <c r="A158" s="14" t="s">
        <v>3166</v>
      </c>
      <c r="B158" s="14"/>
      <c r="C158" s="14" t="s">
        <v>3147</v>
      </c>
      <c r="D158" s="16">
        <v>45924</v>
      </c>
      <c r="E158" s="16"/>
      <c r="F158" s="14" t="s">
        <v>3148</v>
      </c>
      <c r="G158" s="14" t="s">
        <v>3109</v>
      </c>
      <c r="H158" s="14" t="s">
        <v>3110</v>
      </c>
      <c r="I158" s="15">
        <v>800</v>
      </c>
      <c r="J158" s="77">
        <v>4</v>
      </c>
      <c r="K158" s="92"/>
    </row>
    <row r="159" spans="1:11" ht="12.75" x14ac:dyDescent="0.2">
      <c r="A159" s="14" t="s">
        <v>3166</v>
      </c>
      <c r="B159" s="14"/>
      <c r="C159" s="14" t="s">
        <v>3149</v>
      </c>
      <c r="D159" s="16">
        <v>45925</v>
      </c>
      <c r="E159" s="16"/>
      <c r="F159" s="14" t="s">
        <v>3150</v>
      </c>
      <c r="G159" s="14" t="s">
        <v>3041</v>
      </c>
      <c r="H159" s="14" t="s">
        <v>3042</v>
      </c>
      <c r="I159" s="15">
        <v>33.950000000000003</v>
      </c>
      <c r="J159" s="77">
        <v>4</v>
      </c>
      <c r="K159" s="92"/>
    </row>
    <row r="160" spans="1:11" ht="22.5" x14ac:dyDescent="0.2">
      <c r="A160" s="14" t="s">
        <v>3166</v>
      </c>
      <c r="B160" s="14"/>
      <c r="C160" s="14" t="s">
        <v>3129</v>
      </c>
      <c r="D160" s="16">
        <v>45925</v>
      </c>
      <c r="E160" s="16"/>
      <c r="F160" s="14" t="s">
        <v>3235</v>
      </c>
      <c r="G160" s="14" t="s">
        <v>3131</v>
      </c>
      <c r="H160" s="14" t="s">
        <v>3132</v>
      </c>
      <c r="I160" s="15">
        <v>174.99</v>
      </c>
      <c r="J160" s="77">
        <v>4</v>
      </c>
      <c r="K160" s="92"/>
    </row>
    <row r="161" spans="1:11" ht="12.75" x14ac:dyDescent="0.2">
      <c r="A161" s="14" t="s">
        <v>3166</v>
      </c>
      <c r="B161" s="14"/>
      <c r="C161" s="14" t="s">
        <v>3151</v>
      </c>
      <c r="D161" s="16">
        <v>45925</v>
      </c>
      <c r="E161" s="16"/>
      <c r="F161" s="14" t="s">
        <v>3152</v>
      </c>
      <c r="G161" s="14" t="s">
        <v>3153</v>
      </c>
      <c r="H161" s="14" t="s">
        <v>3154</v>
      </c>
      <c r="I161" s="15">
        <v>225.66</v>
      </c>
      <c r="J161" s="77">
        <v>2</v>
      </c>
      <c r="K161" s="92"/>
    </row>
    <row r="162" spans="1:11" ht="22.5" x14ac:dyDescent="0.2">
      <c r="A162" s="14" t="s">
        <v>3166</v>
      </c>
      <c r="B162" s="14"/>
      <c r="C162" s="14"/>
      <c r="D162" s="16"/>
      <c r="E162" s="16">
        <v>45925</v>
      </c>
      <c r="F162" s="14" t="s">
        <v>3155</v>
      </c>
      <c r="G162" s="14"/>
      <c r="H162" s="14" t="s">
        <v>3156</v>
      </c>
      <c r="I162" s="15">
        <v>605</v>
      </c>
      <c r="J162" s="77">
        <v>1</v>
      </c>
      <c r="K162" s="92"/>
    </row>
    <row r="163" spans="1:11" ht="22.5" x14ac:dyDescent="0.2">
      <c r="A163" s="14" t="s">
        <v>3166</v>
      </c>
      <c r="B163" s="14"/>
      <c r="C163" s="14" t="s">
        <v>3157</v>
      </c>
      <c r="D163" s="16"/>
      <c r="E163" s="16">
        <v>45925</v>
      </c>
      <c r="F163" s="14" t="s">
        <v>3158</v>
      </c>
      <c r="G163" s="14" t="s">
        <v>3159</v>
      </c>
      <c r="H163" s="14" t="s">
        <v>3160</v>
      </c>
      <c r="I163" s="15">
        <v>787.2</v>
      </c>
      <c r="J163" s="77">
        <v>3</v>
      </c>
      <c r="K163" s="92"/>
    </row>
    <row r="164" spans="1:11" ht="22.5" x14ac:dyDescent="0.2">
      <c r="A164" s="14" t="s">
        <v>3166</v>
      </c>
      <c r="B164" s="14"/>
      <c r="C164" s="14" t="s">
        <v>3161</v>
      </c>
      <c r="D164" s="16"/>
      <c r="E164" s="16">
        <v>45925</v>
      </c>
      <c r="F164" s="14" t="s">
        <v>3162</v>
      </c>
      <c r="G164" s="14" t="s">
        <v>3163</v>
      </c>
      <c r="H164" s="14" t="s">
        <v>3164</v>
      </c>
      <c r="I164" s="15">
        <v>885</v>
      </c>
      <c r="J164" s="77">
        <v>3</v>
      </c>
      <c r="K164" s="92"/>
    </row>
    <row r="165" spans="1:11" ht="12.75" x14ac:dyDescent="0.2">
      <c r="A165" s="14" t="s">
        <v>3166</v>
      </c>
      <c r="B165" s="14"/>
      <c r="C165" s="14"/>
      <c r="D165" s="16">
        <v>45930</v>
      </c>
      <c r="E165" s="16"/>
      <c r="F165" s="14" t="s">
        <v>3049</v>
      </c>
      <c r="G165" s="14" t="s">
        <v>3050</v>
      </c>
      <c r="H165" s="14" t="s">
        <v>3051</v>
      </c>
      <c r="I165" s="15">
        <v>3.65</v>
      </c>
      <c r="J165" s="77">
        <v>4</v>
      </c>
      <c r="K165" s="92"/>
    </row>
    <row r="166" spans="1:11" ht="12.75" x14ac:dyDescent="0.2">
      <c r="A166" s="14" t="s">
        <v>3166</v>
      </c>
      <c r="B166" s="14"/>
      <c r="C166" s="14"/>
      <c r="D166" s="16">
        <v>45930</v>
      </c>
      <c r="E166" s="16"/>
      <c r="F166" s="14" t="s">
        <v>3119</v>
      </c>
      <c r="G166" s="14" t="s">
        <v>3050</v>
      </c>
      <c r="H166" s="14" t="s">
        <v>3051</v>
      </c>
      <c r="I166" s="15">
        <v>13</v>
      </c>
      <c r="J166" s="77">
        <v>4</v>
      </c>
      <c r="K166" s="92"/>
    </row>
    <row r="167" spans="1:11" ht="22.5" x14ac:dyDescent="0.2">
      <c r="A167" s="14" t="s">
        <v>3166</v>
      </c>
      <c r="B167" s="14"/>
      <c r="C167" s="14" t="s">
        <v>3171</v>
      </c>
      <c r="D167" s="16">
        <v>45931</v>
      </c>
      <c r="E167" s="16"/>
      <c r="F167" s="14" t="s">
        <v>3172</v>
      </c>
      <c r="G167" s="14" t="s">
        <v>3041</v>
      </c>
      <c r="H167" s="14" t="s">
        <v>3042</v>
      </c>
      <c r="I167" s="15">
        <v>40.869999999999997</v>
      </c>
      <c r="J167" s="77">
        <v>4</v>
      </c>
      <c r="K167" s="92"/>
    </row>
    <row r="168" spans="1:11" ht="12.75" x14ac:dyDescent="0.2">
      <c r="A168" s="14" t="s">
        <v>3166</v>
      </c>
      <c r="B168" s="14"/>
      <c r="C168" s="14" t="s">
        <v>3173</v>
      </c>
      <c r="D168" s="16">
        <v>45931</v>
      </c>
      <c r="E168" s="16"/>
      <c r="F168" s="14" t="s">
        <v>3128</v>
      </c>
      <c r="G168" s="14" t="s">
        <v>3014</v>
      </c>
      <c r="H168" s="14" t="s">
        <v>3015</v>
      </c>
      <c r="I168" s="15">
        <v>300</v>
      </c>
      <c r="J168" s="77">
        <v>4</v>
      </c>
      <c r="K168" s="92"/>
    </row>
    <row r="169" spans="1:11" ht="33.75" x14ac:dyDescent="0.2">
      <c r="A169" s="14" t="s">
        <v>3166</v>
      </c>
      <c r="B169" s="14"/>
      <c r="C169" s="14" t="s">
        <v>3174</v>
      </c>
      <c r="D169" s="16">
        <v>45933</v>
      </c>
      <c r="E169" s="16"/>
      <c r="F169" s="14" t="s">
        <v>3175</v>
      </c>
      <c r="G169" s="14" t="s">
        <v>3060</v>
      </c>
      <c r="H169" s="14" t="s">
        <v>3061</v>
      </c>
      <c r="I169" s="15">
        <v>123</v>
      </c>
      <c r="J169" s="77">
        <v>4</v>
      </c>
      <c r="K169" s="92"/>
    </row>
    <row r="170" spans="1:11" ht="12.75" x14ac:dyDescent="0.2">
      <c r="A170" s="14" t="s">
        <v>3166</v>
      </c>
      <c r="B170" s="14"/>
      <c r="C170" s="14" t="s">
        <v>3176</v>
      </c>
      <c r="D170" s="16">
        <v>45933</v>
      </c>
      <c r="E170" s="16"/>
      <c r="F170" s="14" t="s">
        <v>3177</v>
      </c>
      <c r="G170" s="14" t="s">
        <v>3178</v>
      </c>
      <c r="H170" s="14" t="s">
        <v>3179</v>
      </c>
      <c r="I170" s="15">
        <v>250</v>
      </c>
      <c r="J170" s="77">
        <v>4</v>
      </c>
      <c r="K170" s="92"/>
    </row>
    <row r="171" spans="1:11" ht="22.5" x14ac:dyDescent="0.2">
      <c r="A171" s="14" t="s">
        <v>3166</v>
      </c>
      <c r="B171" s="14"/>
      <c r="C171" s="14" t="s">
        <v>3180</v>
      </c>
      <c r="D171" s="16">
        <v>45936</v>
      </c>
      <c r="E171" s="16"/>
      <c r="F171" s="14" t="s">
        <v>3181</v>
      </c>
      <c r="G171" s="14" t="s">
        <v>3182</v>
      </c>
      <c r="H171" s="14" t="s">
        <v>3183</v>
      </c>
      <c r="I171" s="15">
        <v>300</v>
      </c>
      <c r="J171" s="77">
        <v>2</v>
      </c>
      <c r="K171" s="92"/>
    </row>
    <row r="172" spans="1:11" ht="33.75" x14ac:dyDescent="0.2">
      <c r="A172" s="14" t="s">
        <v>3166</v>
      </c>
      <c r="B172" s="14"/>
      <c r="C172" s="14"/>
      <c r="D172" s="16"/>
      <c r="E172" s="16">
        <v>45937</v>
      </c>
      <c r="F172" s="14" t="s">
        <v>3184</v>
      </c>
      <c r="G172" s="14"/>
      <c r="H172" s="14" t="s">
        <v>3185</v>
      </c>
      <c r="I172" s="15">
        <v>110</v>
      </c>
      <c r="J172" s="77">
        <v>1</v>
      </c>
      <c r="K172" s="92"/>
    </row>
    <row r="173" spans="1:11" ht="12.75" x14ac:dyDescent="0.2">
      <c r="A173" s="14" t="s">
        <v>3166</v>
      </c>
      <c r="B173" s="14"/>
      <c r="C173" s="14" t="s">
        <v>3186</v>
      </c>
      <c r="D173" s="16"/>
      <c r="E173" s="16">
        <v>45937</v>
      </c>
      <c r="F173" s="14" t="s">
        <v>3187</v>
      </c>
      <c r="G173" s="14" t="s">
        <v>3188</v>
      </c>
      <c r="H173" s="14" t="s">
        <v>3189</v>
      </c>
      <c r="I173" s="15">
        <v>330.6</v>
      </c>
      <c r="J173" s="77">
        <v>5</v>
      </c>
      <c r="K173" s="92"/>
    </row>
    <row r="174" spans="1:11" ht="67.5" x14ac:dyDescent="0.2">
      <c r="A174" s="14" t="s">
        <v>3167</v>
      </c>
      <c r="B174" s="14"/>
      <c r="C174" s="14" t="s">
        <v>3253</v>
      </c>
      <c r="D174" s="326" t="s">
        <v>3191</v>
      </c>
      <c r="E174" s="16">
        <v>45937</v>
      </c>
      <c r="F174" s="14" t="s">
        <v>3190</v>
      </c>
      <c r="G174" s="14"/>
      <c r="H174" s="14" t="s">
        <v>3023</v>
      </c>
      <c r="I174" s="15">
        <v>2309.36</v>
      </c>
      <c r="J174" s="77"/>
      <c r="K174" s="92"/>
    </row>
    <row r="175" spans="1:11" ht="22.5" x14ac:dyDescent="0.2">
      <c r="A175" s="14" t="s">
        <v>3166</v>
      </c>
      <c r="B175" s="14"/>
      <c r="C175" s="14" t="s">
        <v>3192</v>
      </c>
      <c r="D175" s="16">
        <v>45938</v>
      </c>
      <c r="E175" s="16"/>
      <c r="F175" s="14" t="s">
        <v>3193</v>
      </c>
      <c r="G175" s="14" t="s">
        <v>3125</v>
      </c>
      <c r="H175" s="14" t="s">
        <v>3126</v>
      </c>
      <c r="I175" s="15">
        <v>700</v>
      </c>
      <c r="J175" s="77">
        <v>4</v>
      </c>
      <c r="K175" s="92"/>
    </row>
    <row r="176" spans="1:11" ht="22.5" x14ac:dyDescent="0.2">
      <c r="A176" s="14" t="s">
        <v>3166</v>
      </c>
      <c r="B176" s="14"/>
      <c r="C176" s="14" t="s">
        <v>3194</v>
      </c>
      <c r="D176" s="16">
        <v>45938</v>
      </c>
      <c r="E176" s="16"/>
      <c r="F176" s="14" t="s">
        <v>3195</v>
      </c>
      <c r="G176" s="14" t="s">
        <v>3125</v>
      </c>
      <c r="H176" s="14" t="s">
        <v>3126</v>
      </c>
      <c r="I176" s="15">
        <v>2614</v>
      </c>
      <c r="J176" s="77">
        <v>3</v>
      </c>
      <c r="K176" s="92"/>
    </row>
    <row r="177" spans="1:11" ht="12.75" x14ac:dyDescent="0.2">
      <c r="A177" s="14" t="s">
        <v>3166</v>
      </c>
      <c r="B177" s="14"/>
      <c r="C177" s="14" t="s">
        <v>3196</v>
      </c>
      <c r="D177" s="16">
        <v>45939</v>
      </c>
      <c r="E177" s="16"/>
      <c r="F177" s="14" t="s">
        <v>3197</v>
      </c>
      <c r="G177" s="14" t="s">
        <v>3198</v>
      </c>
      <c r="H177" s="14" t="s">
        <v>3199</v>
      </c>
      <c r="I177" s="15">
        <v>29.15</v>
      </c>
      <c r="J177" s="77">
        <v>5</v>
      </c>
      <c r="K177" s="92"/>
    </row>
    <row r="178" spans="1:11" ht="12.75" x14ac:dyDescent="0.2">
      <c r="A178" s="14" t="s">
        <v>3166</v>
      </c>
      <c r="B178" s="14"/>
      <c r="C178" s="14" t="s">
        <v>3200</v>
      </c>
      <c r="D178" s="16">
        <v>45939</v>
      </c>
      <c r="E178" s="16"/>
      <c r="F178" s="14" t="s">
        <v>3201</v>
      </c>
      <c r="G178" s="14" t="s">
        <v>3202</v>
      </c>
      <c r="H178" s="14" t="s">
        <v>3203</v>
      </c>
      <c r="I178" s="15">
        <v>95.94</v>
      </c>
      <c r="J178" s="77">
        <v>5</v>
      </c>
      <c r="K178" s="92"/>
    </row>
    <row r="179" spans="1:11" ht="22.5" x14ac:dyDescent="0.2">
      <c r="A179" s="14" t="s">
        <v>3166</v>
      </c>
      <c r="B179" s="14"/>
      <c r="C179" s="14" t="s">
        <v>3204</v>
      </c>
      <c r="D179" s="16">
        <v>45940</v>
      </c>
      <c r="E179" s="16"/>
      <c r="F179" s="14" t="s">
        <v>3205</v>
      </c>
      <c r="G179" s="14" t="s">
        <v>3206</v>
      </c>
      <c r="H179" s="14" t="s">
        <v>3207</v>
      </c>
      <c r="I179" s="15">
        <v>1250</v>
      </c>
      <c r="J179" s="77">
        <v>2</v>
      </c>
      <c r="K179" s="92"/>
    </row>
    <row r="180" spans="1:11" ht="12.75" x14ac:dyDescent="0.2">
      <c r="A180" s="14" t="s">
        <v>3166</v>
      </c>
      <c r="B180" s="14"/>
      <c r="C180" s="14" t="s">
        <v>3208</v>
      </c>
      <c r="D180" s="16">
        <v>45943</v>
      </c>
      <c r="E180" s="16"/>
      <c r="F180" s="14" t="s">
        <v>3209</v>
      </c>
      <c r="G180" s="14" t="s">
        <v>3210</v>
      </c>
      <c r="H180" s="14" t="s">
        <v>3211</v>
      </c>
      <c r="I180" s="15">
        <v>813.3</v>
      </c>
      <c r="J180" s="77">
        <v>5</v>
      </c>
      <c r="K180" s="92"/>
    </row>
    <row r="181" spans="1:11" ht="33.75" x14ac:dyDescent="0.2">
      <c r="A181" s="14" t="s">
        <v>3166</v>
      </c>
      <c r="B181" s="14"/>
      <c r="C181" s="14"/>
      <c r="D181" s="16"/>
      <c r="E181" s="16">
        <v>45944</v>
      </c>
      <c r="F181" s="14" t="s">
        <v>3212</v>
      </c>
      <c r="G181" s="14"/>
      <c r="H181" s="14" t="s">
        <v>3213</v>
      </c>
      <c r="I181" s="15">
        <v>330</v>
      </c>
      <c r="J181" s="77">
        <v>1</v>
      </c>
      <c r="K181" s="92"/>
    </row>
    <row r="182" spans="1:11" ht="33.75" x14ac:dyDescent="0.2">
      <c r="A182" s="14" t="s">
        <v>3166</v>
      </c>
      <c r="B182" s="14"/>
      <c r="C182" s="14"/>
      <c r="D182" s="16"/>
      <c r="E182" s="16">
        <v>45944</v>
      </c>
      <c r="F182" s="14" t="s">
        <v>3214</v>
      </c>
      <c r="G182" s="14"/>
      <c r="H182" s="14" t="s">
        <v>3215</v>
      </c>
      <c r="I182" s="15">
        <v>1020</v>
      </c>
      <c r="J182" s="77">
        <v>1</v>
      </c>
      <c r="K182" s="92"/>
    </row>
    <row r="183" spans="1:11" ht="22.5" x14ac:dyDescent="0.2">
      <c r="A183" s="14" t="s">
        <v>3166</v>
      </c>
      <c r="B183" s="14"/>
      <c r="C183" s="14" t="s">
        <v>3216</v>
      </c>
      <c r="D183" s="16">
        <v>45945</v>
      </c>
      <c r="E183" s="16"/>
      <c r="F183" s="14" t="s">
        <v>3217</v>
      </c>
      <c r="G183" s="14" t="s">
        <v>3046</v>
      </c>
      <c r="H183" s="14" t="s">
        <v>3047</v>
      </c>
      <c r="I183" s="15">
        <v>800</v>
      </c>
      <c r="J183" s="77">
        <v>3</v>
      </c>
      <c r="K183" s="92"/>
    </row>
    <row r="184" spans="1:11" ht="22.5" x14ac:dyDescent="0.2">
      <c r="A184" s="14" t="s">
        <v>3166</v>
      </c>
      <c r="B184" s="14"/>
      <c r="C184" s="14" t="s">
        <v>3218</v>
      </c>
      <c r="D184" s="16">
        <v>45945</v>
      </c>
      <c r="E184" s="16"/>
      <c r="F184" s="14" t="s">
        <v>3219</v>
      </c>
      <c r="G184" s="14" t="s">
        <v>3125</v>
      </c>
      <c r="H184" s="14" t="s">
        <v>3126</v>
      </c>
      <c r="I184" s="15">
        <v>2394</v>
      </c>
      <c r="J184" s="77">
        <v>2</v>
      </c>
      <c r="K184" s="92"/>
    </row>
    <row r="185" spans="1:11" ht="33.75" x14ac:dyDescent="0.2">
      <c r="A185" s="14" t="s">
        <v>3166</v>
      </c>
      <c r="B185" s="14"/>
      <c r="C185" s="14"/>
      <c r="D185" s="16"/>
      <c r="E185" s="16">
        <v>45946</v>
      </c>
      <c r="F185" s="14" t="s">
        <v>3220</v>
      </c>
      <c r="G185" s="14" t="s">
        <v>3101</v>
      </c>
      <c r="H185" s="14" t="s">
        <v>3102</v>
      </c>
      <c r="I185" s="15">
        <v>287.5</v>
      </c>
      <c r="J185" s="77">
        <v>1</v>
      </c>
      <c r="K185" s="92"/>
    </row>
    <row r="186" spans="1:11" ht="22.5" x14ac:dyDescent="0.2">
      <c r="A186" s="14" t="s">
        <v>3166</v>
      </c>
      <c r="B186" s="14"/>
      <c r="C186" s="14" t="s">
        <v>3221</v>
      </c>
      <c r="D186" s="16">
        <v>45946</v>
      </c>
      <c r="E186" s="16"/>
      <c r="F186" s="14" t="s">
        <v>3222</v>
      </c>
      <c r="G186" s="14" t="s">
        <v>3223</v>
      </c>
      <c r="H186" s="14" t="s">
        <v>3224</v>
      </c>
      <c r="I186" s="15">
        <v>476.14</v>
      </c>
      <c r="J186" s="77">
        <v>5</v>
      </c>
      <c r="K186" s="92"/>
    </row>
    <row r="187" spans="1:11" ht="33.75" x14ac:dyDescent="0.2">
      <c r="A187" s="14" t="s">
        <v>3166</v>
      </c>
      <c r="B187" s="14"/>
      <c r="C187" s="14"/>
      <c r="D187" s="16"/>
      <c r="E187" s="16">
        <v>45946</v>
      </c>
      <c r="F187" s="14" t="s">
        <v>3225</v>
      </c>
      <c r="G187" s="14"/>
      <c r="H187" s="14" t="s">
        <v>3226</v>
      </c>
      <c r="I187" s="15">
        <v>862.5</v>
      </c>
      <c r="J187" s="77">
        <v>1</v>
      </c>
      <c r="K187" s="92"/>
    </row>
    <row r="188" spans="1:11" ht="33.75" x14ac:dyDescent="0.2">
      <c r="A188" s="14" t="s">
        <v>3166</v>
      </c>
      <c r="B188" s="14"/>
      <c r="C188" s="14"/>
      <c r="D188" s="16"/>
      <c r="E188" s="16">
        <v>45951</v>
      </c>
      <c r="F188" s="14" t="s">
        <v>3227</v>
      </c>
      <c r="G188" s="14"/>
      <c r="H188" s="14" t="s">
        <v>3213</v>
      </c>
      <c r="I188" s="15">
        <v>90</v>
      </c>
      <c r="J188" s="77">
        <v>1</v>
      </c>
      <c r="K188" s="92"/>
    </row>
    <row r="189" spans="1:11" ht="33.75" x14ac:dyDescent="0.2">
      <c r="A189" s="14" t="s">
        <v>3166</v>
      </c>
      <c r="B189" s="14"/>
      <c r="C189" s="14"/>
      <c r="D189" s="16"/>
      <c r="E189" s="16">
        <v>45952</v>
      </c>
      <c r="F189" s="14" t="s">
        <v>3228</v>
      </c>
      <c r="G189" s="14"/>
      <c r="H189" s="14" t="s">
        <v>3146</v>
      </c>
      <c r="I189" s="15">
        <v>693.5</v>
      </c>
      <c r="J189" s="77">
        <v>1</v>
      </c>
      <c r="K189" s="92"/>
    </row>
    <row r="190" spans="1:11" ht="33.75" x14ac:dyDescent="0.2">
      <c r="A190" s="14" t="s">
        <v>3169</v>
      </c>
      <c r="B190" s="14"/>
      <c r="C190" s="14" t="s">
        <v>3229</v>
      </c>
      <c r="D190" s="16">
        <v>45952</v>
      </c>
      <c r="E190" s="16"/>
      <c r="F190" s="14" t="s">
        <v>3230</v>
      </c>
      <c r="G190" s="14" t="s">
        <v>3113</v>
      </c>
      <c r="H190" s="14" t="s">
        <v>3114</v>
      </c>
      <c r="I190" s="15">
        <v>929.77</v>
      </c>
      <c r="J190" s="77">
        <v>3</v>
      </c>
      <c r="K190" s="92"/>
    </row>
    <row r="191" spans="1:11" ht="33.75" x14ac:dyDescent="0.2">
      <c r="A191" s="14" t="s">
        <v>3166</v>
      </c>
      <c r="B191" s="14"/>
      <c r="C191" s="14"/>
      <c r="D191" s="16"/>
      <c r="E191" s="16">
        <v>45952</v>
      </c>
      <c r="F191" s="14" t="s">
        <v>3231</v>
      </c>
      <c r="G191" s="14" t="s">
        <v>3163</v>
      </c>
      <c r="H191" s="14" t="s">
        <v>3164</v>
      </c>
      <c r="I191" s="15">
        <v>2242.5</v>
      </c>
      <c r="J191" s="77">
        <v>1</v>
      </c>
      <c r="K191" s="92"/>
    </row>
    <row r="192" spans="1:11" ht="12.75" x14ac:dyDescent="0.2">
      <c r="A192" s="14" t="s">
        <v>3166</v>
      </c>
      <c r="B192" s="14"/>
      <c r="C192" s="14" t="s">
        <v>3232</v>
      </c>
      <c r="D192" s="16">
        <v>45958</v>
      </c>
      <c r="E192" s="16"/>
      <c r="F192" s="14" t="s">
        <v>3233</v>
      </c>
      <c r="G192" s="14" t="s">
        <v>3041</v>
      </c>
      <c r="H192" s="14" t="s">
        <v>3042</v>
      </c>
      <c r="I192" s="15">
        <v>35.950000000000003</v>
      </c>
      <c r="J192" s="77">
        <v>4</v>
      </c>
      <c r="K192" s="92"/>
    </row>
    <row r="193" spans="1:11" ht="22.5" x14ac:dyDescent="0.2">
      <c r="A193" s="14" t="s">
        <v>3166</v>
      </c>
      <c r="B193" s="14"/>
      <c r="C193" s="14" t="s">
        <v>3129</v>
      </c>
      <c r="D193" s="16">
        <v>45958</v>
      </c>
      <c r="E193" s="16"/>
      <c r="F193" s="14" t="s">
        <v>3234</v>
      </c>
      <c r="G193" s="14" t="s">
        <v>3131</v>
      </c>
      <c r="H193" s="14" t="s">
        <v>3132</v>
      </c>
      <c r="I193" s="15">
        <v>175.99</v>
      </c>
      <c r="J193" s="77">
        <v>4</v>
      </c>
      <c r="K193" s="92"/>
    </row>
    <row r="194" spans="1:11" ht="33.75" x14ac:dyDescent="0.2">
      <c r="A194" s="14" t="s">
        <v>3166</v>
      </c>
      <c r="B194" s="14"/>
      <c r="C194" s="14"/>
      <c r="D194" s="16"/>
      <c r="E194" s="16">
        <v>45959</v>
      </c>
      <c r="F194" s="14" t="s">
        <v>3236</v>
      </c>
      <c r="G194" s="14" t="s">
        <v>3033</v>
      </c>
      <c r="H194" s="14" t="s">
        <v>3034</v>
      </c>
      <c r="I194" s="15">
        <v>517.5</v>
      </c>
      <c r="J194" s="77">
        <v>1</v>
      </c>
      <c r="K194" s="92"/>
    </row>
    <row r="195" spans="1:11" ht="33.75" x14ac:dyDescent="0.2">
      <c r="A195" s="14" t="s">
        <v>3166</v>
      </c>
      <c r="B195" s="14"/>
      <c r="C195" s="14"/>
      <c r="D195" s="16"/>
      <c r="E195" s="16">
        <v>45959</v>
      </c>
      <c r="F195" s="14" t="s">
        <v>3237</v>
      </c>
      <c r="G195" s="14"/>
      <c r="H195" s="14" t="s">
        <v>3075</v>
      </c>
      <c r="I195" s="15">
        <v>1190</v>
      </c>
      <c r="J195" s="77">
        <v>1</v>
      </c>
      <c r="K195" s="92"/>
    </row>
    <row r="196" spans="1:11" ht="33.75" x14ac:dyDescent="0.2">
      <c r="A196" s="14" t="s">
        <v>3166</v>
      </c>
      <c r="B196" s="14"/>
      <c r="C196" s="14"/>
      <c r="D196" s="16"/>
      <c r="E196" s="16">
        <v>45959</v>
      </c>
      <c r="F196" s="14" t="s">
        <v>3238</v>
      </c>
      <c r="G196" s="14"/>
      <c r="H196" s="14" t="s">
        <v>3239</v>
      </c>
      <c r="I196" s="15">
        <v>1552.5</v>
      </c>
      <c r="J196" s="77">
        <v>1</v>
      </c>
      <c r="K196" s="92"/>
    </row>
    <row r="197" spans="1:11" ht="22.5" x14ac:dyDescent="0.2">
      <c r="A197" s="14" t="s">
        <v>3166</v>
      </c>
      <c r="B197" s="14"/>
      <c r="C197" s="14" t="s">
        <v>3240</v>
      </c>
      <c r="D197" s="16">
        <v>45960</v>
      </c>
      <c r="E197" s="16"/>
      <c r="F197" s="14" t="s">
        <v>3241</v>
      </c>
      <c r="G197" s="14" t="s">
        <v>3242</v>
      </c>
      <c r="H197" s="14" t="s">
        <v>3243</v>
      </c>
      <c r="I197" s="15">
        <v>1700</v>
      </c>
      <c r="J197" s="77">
        <v>4</v>
      </c>
      <c r="K197" s="92"/>
    </row>
    <row r="198" spans="1:11" ht="12.75" x14ac:dyDescent="0.2">
      <c r="A198" s="14" t="s">
        <v>3166</v>
      </c>
      <c r="B198" s="14"/>
      <c r="C198" s="14"/>
      <c r="D198" s="16">
        <v>45961</v>
      </c>
      <c r="E198" s="16"/>
      <c r="F198" s="14" t="s">
        <v>3049</v>
      </c>
      <c r="G198" s="14" t="s">
        <v>3050</v>
      </c>
      <c r="H198" s="14" t="s">
        <v>3051</v>
      </c>
      <c r="I198" s="15">
        <v>3.65</v>
      </c>
      <c r="J198" s="77">
        <v>4</v>
      </c>
      <c r="K198" s="92"/>
    </row>
    <row r="199" spans="1:11" ht="12.75" x14ac:dyDescent="0.2">
      <c r="A199" s="14" t="s">
        <v>3166</v>
      </c>
      <c r="B199" s="14"/>
      <c r="C199" s="14" t="s">
        <v>3244</v>
      </c>
      <c r="D199" s="16">
        <v>45961</v>
      </c>
      <c r="E199" s="16"/>
      <c r="F199" s="14" t="s">
        <v>3246</v>
      </c>
      <c r="G199" s="14" t="s">
        <v>3014</v>
      </c>
      <c r="H199" s="14" t="s">
        <v>3015</v>
      </c>
      <c r="I199" s="15">
        <v>300</v>
      </c>
      <c r="J199" s="77">
        <v>4</v>
      </c>
      <c r="K199" s="92"/>
    </row>
    <row r="200" spans="1:11" ht="22.5" x14ac:dyDescent="0.2">
      <c r="A200" s="14" t="s">
        <v>3166</v>
      </c>
      <c r="B200" s="14"/>
      <c r="C200" s="14" t="s">
        <v>3245</v>
      </c>
      <c r="D200" s="16">
        <v>45961</v>
      </c>
      <c r="E200" s="16"/>
      <c r="F200" s="14" t="s">
        <v>3247</v>
      </c>
      <c r="G200" s="14" t="s">
        <v>3125</v>
      </c>
      <c r="H200" s="14" t="s">
        <v>3126</v>
      </c>
      <c r="I200" s="15">
        <v>700</v>
      </c>
      <c r="J200" s="77">
        <v>4</v>
      </c>
      <c r="K200" s="92"/>
    </row>
    <row r="201" spans="1:11" ht="12.75" x14ac:dyDescent="0.2">
      <c r="A201" s="14" t="s">
        <v>3166</v>
      </c>
      <c r="B201" s="14"/>
      <c r="C201" s="14"/>
      <c r="D201" s="16">
        <v>45961</v>
      </c>
      <c r="E201" s="16"/>
      <c r="F201" s="14" t="s">
        <v>3119</v>
      </c>
      <c r="G201" s="14" t="s">
        <v>3050</v>
      </c>
      <c r="H201" s="14" t="s">
        <v>3051</v>
      </c>
      <c r="I201" s="15">
        <v>13</v>
      </c>
      <c r="J201" s="77">
        <v>4</v>
      </c>
      <c r="K201" s="92"/>
    </row>
    <row r="202" spans="1:11" ht="12.75" x14ac:dyDescent="0.2">
      <c r="A202" s="14" t="s">
        <v>3166</v>
      </c>
      <c r="B202" s="14"/>
      <c r="C202" s="14"/>
      <c r="D202" s="16">
        <v>45964</v>
      </c>
      <c r="E202" s="16"/>
      <c r="F202" s="14" t="s">
        <v>3282</v>
      </c>
      <c r="G202" s="14" t="s">
        <v>3050</v>
      </c>
      <c r="H202" s="14" t="s">
        <v>3051</v>
      </c>
      <c r="I202" s="15">
        <v>25</v>
      </c>
      <c r="J202" s="77">
        <v>5</v>
      </c>
      <c r="K202" s="92"/>
    </row>
    <row r="203" spans="1:11" ht="12.75" x14ac:dyDescent="0.2">
      <c r="A203" s="14" t="s">
        <v>3166</v>
      </c>
      <c r="B203" s="14"/>
      <c r="C203" s="14"/>
      <c r="D203" s="16">
        <v>45964</v>
      </c>
      <c r="E203" s="16"/>
      <c r="F203" s="14" t="s">
        <v>3283</v>
      </c>
      <c r="G203" s="14" t="s">
        <v>3050</v>
      </c>
      <c r="H203" s="14" t="s">
        <v>3051</v>
      </c>
      <c r="I203" s="15">
        <v>40</v>
      </c>
      <c r="J203" s="77">
        <v>5</v>
      </c>
      <c r="K203" s="92"/>
    </row>
    <row r="204" spans="1:11" ht="33.75" x14ac:dyDescent="0.2">
      <c r="A204" s="14" t="s">
        <v>3169</v>
      </c>
      <c r="B204" s="14"/>
      <c r="C204" s="14" t="s">
        <v>3255</v>
      </c>
      <c r="D204" s="16">
        <v>45964</v>
      </c>
      <c r="E204" s="16"/>
      <c r="F204" s="14" t="s">
        <v>3295</v>
      </c>
      <c r="G204" s="14"/>
      <c r="H204" s="14" t="s">
        <v>3256</v>
      </c>
      <c r="I204" s="15">
        <v>10011.6</v>
      </c>
      <c r="J204" s="77">
        <v>3</v>
      </c>
      <c r="K204" s="92"/>
    </row>
    <row r="205" spans="1:11" ht="33.75" x14ac:dyDescent="0.2">
      <c r="A205" s="14" t="s">
        <v>3166</v>
      </c>
      <c r="B205" s="14"/>
      <c r="C205" s="14"/>
      <c r="D205" s="16"/>
      <c r="E205" s="16">
        <v>45965</v>
      </c>
      <c r="F205" s="14" t="s">
        <v>3257</v>
      </c>
      <c r="G205" s="14" t="s">
        <v>3086</v>
      </c>
      <c r="H205" s="14" t="s">
        <v>3087</v>
      </c>
      <c r="I205" s="15">
        <v>287.5</v>
      </c>
      <c r="J205" s="77">
        <v>1</v>
      </c>
      <c r="K205" s="92"/>
    </row>
    <row r="206" spans="1:11" ht="22.5" x14ac:dyDescent="0.2">
      <c r="A206" s="14" t="s">
        <v>3166</v>
      </c>
      <c r="B206" s="14"/>
      <c r="C206" s="14" t="s">
        <v>3258</v>
      </c>
      <c r="D206" s="16">
        <v>45966</v>
      </c>
      <c r="E206" s="16"/>
      <c r="F206" s="14" t="s">
        <v>3172</v>
      </c>
      <c r="G206" s="14" t="s">
        <v>3041</v>
      </c>
      <c r="H206" s="14" t="s">
        <v>3042</v>
      </c>
      <c r="I206" s="15">
        <v>40.869999999999997</v>
      </c>
      <c r="J206" s="77">
        <v>4</v>
      </c>
      <c r="K206" s="92"/>
    </row>
    <row r="207" spans="1:11" ht="33.75" x14ac:dyDescent="0.2">
      <c r="A207" s="14" t="s">
        <v>3166</v>
      </c>
      <c r="B207" s="14"/>
      <c r="C207" s="14" t="s">
        <v>3259</v>
      </c>
      <c r="D207" s="16">
        <v>45966</v>
      </c>
      <c r="E207" s="16"/>
      <c r="F207" s="14" t="s">
        <v>3260</v>
      </c>
      <c r="G207" s="14" t="s">
        <v>3060</v>
      </c>
      <c r="H207" s="14" t="s">
        <v>3061</v>
      </c>
      <c r="I207" s="15">
        <v>123</v>
      </c>
      <c r="J207" s="77">
        <v>4</v>
      </c>
      <c r="K207" s="92"/>
    </row>
    <row r="208" spans="1:11" ht="22.5" x14ac:dyDescent="0.2">
      <c r="A208" s="14" t="s">
        <v>3166</v>
      </c>
      <c r="B208" s="14"/>
      <c r="C208" s="14" t="s">
        <v>3264</v>
      </c>
      <c r="D208" s="16">
        <v>45966</v>
      </c>
      <c r="E208" s="16"/>
      <c r="F208" s="14" t="s">
        <v>3262</v>
      </c>
      <c r="G208" s="14"/>
      <c r="H208" s="14" t="s">
        <v>3261</v>
      </c>
      <c r="I208" s="15">
        <v>149</v>
      </c>
      <c r="J208" s="77">
        <v>5</v>
      </c>
      <c r="K208" s="92"/>
    </row>
    <row r="209" spans="1:11" ht="22.5" x14ac:dyDescent="0.2">
      <c r="A209" s="14" t="s">
        <v>3166</v>
      </c>
      <c r="B209" s="14"/>
      <c r="C209" s="14" t="s">
        <v>3265</v>
      </c>
      <c r="D209" s="16">
        <v>45966</v>
      </c>
      <c r="E209" s="16"/>
      <c r="F209" s="14" t="s">
        <v>3263</v>
      </c>
      <c r="G209" s="14"/>
      <c r="H209" s="14" t="s">
        <v>3261</v>
      </c>
      <c r="I209" s="15">
        <v>215.2</v>
      </c>
      <c r="J209" s="77">
        <v>5</v>
      </c>
      <c r="K209" s="92"/>
    </row>
    <row r="210" spans="1:11" ht="12.75" x14ac:dyDescent="0.2">
      <c r="A210" s="14" t="s">
        <v>3166</v>
      </c>
      <c r="B210" s="14"/>
      <c r="C210" s="14" t="s">
        <v>3266</v>
      </c>
      <c r="D210" s="16">
        <v>45966</v>
      </c>
      <c r="E210" s="16"/>
      <c r="F210" s="14" t="s">
        <v>3267</v>
      </c>
      <c r="G210" s="14" t="s">
        <v>3178</v>
      </c>
      <c r="H210" s="14" t="s">
        <v>3179</v>
      </c>
      <c r="I210" s="15">
        <v>250</v>
      </c>
      <c r="J210" s="77">
        <v>4</v>
      </c>
      <c r="K210" s="92"/>
    </row>
    <row r="211" spans="1:11" ht="22.5" x14ac:dyDescent="0.2">
      <c r="A211" s="14" t="s">
        <v>3166</v>
      </c>
      <c r="B211" s="14"/>
      <c r="C211" s="14" t="s">
        <v>3268</v>
      </c>
      <c r="D211" s="16">
        <v>45972</v>
      </c>
      <c r="E211" s="16"/>
      <c r="F211" s="14" t="s">
        <v>3269</v>
      </c>
      <c r="G211" s="14" t="s">
        <v>3046</v>
      </c>
      <c r="H211" s="14" t="s">
        <v>3047</v>
      </c>
      <c r="I211" s="15">
        <v>222</v>
      </c>
      <c r="J211" s="77">
        <v>3</v>
      </c>
      <c r="K211" s="92"/>
    </row>
    <row r="212" spans="1:11" ht="33.75" x14ac:dyDescent="0.2">
      <c r="A212" s="14" t="s">
        <v>3169</v>
      </c>
      <c r="B212" s="14"/>
      <c r="C212" s="14" t="s">
        <v>3270</v>
      </c>
      <c r="D212" s="16">
        <v>45972</v>
      </c>
      <c r="E212" s="16"/>
      <c r="F212" s="14" t="s">
        <v>3271</v>
      </c>
      <c r="G212" s="14"/>
      <c r="H212" s="14" t="s">
        <v>2999</v>
      </c>
      <c r="I212" s="15">
        <v>1023</v>
      </c>
      <c r="J212" s="77">
        <v>3</v>
      </c>
      <c r="K212" s="92"/>
    </row>
    <row r="213" spans="1:11" ht="22.5" x14ac:dyDescent="0.2">
      <c r="A213" s="14" t="s">
        <v>3166</v>
      </c>
      <c r="B213" s="14"/>
      <c r="C213" s="14" t="s">
        <v>3272</v>
      </c>
      <c r="D213" s="16">
        <v>45972</v>
      </c>
      <c r="E213" s="16"/>
      <c r="F213" s="14" t="s">
        <v>3273</v>
      </c>
      <c r="G213" s="14" t="s">
        <v>3242</v>
      </c>
      <c r="H213" s="14" t="s">
        <v>3243</v>
      </c>
      <c r="I213" s="15">
        <v>1700</v>
      </c>
      <c r="J213" s="77">
        <v>4</v>
      </c>
      <c r="K213" s="92"/>
    </row>
    <row r="214" spans="1:11" ht="22.5" x14ac:dyDescent="0.2">
      <c r="A214" s="14" t="s">
        <v>3166</v>
      </c>
      <c r="B214" s="14"/>
      <c r="C214" s="14" t="s">
        <v>3274</v>
      </c>
      <c r="D214" s="16">
        <v>45978</v>
      </c>
      <c r="E214" s="16"/>
      <c r="F214" s="14" t="s">
        <v>3275</v>
      </c>
      <c r="G214" s="14" t="s">
        <v>3131</v>
      </c>
      <c r="H214" s="14" t="s">
        <v>3132</v>
      </c>
      <c r="I214" s="15">
        <v>185.83</v>
      </c>
      <c r="J214" s="77">
        <v>4</v>
      </c>
      <c r="K214" s="92"/>
    </row>
    <row r="215" spans="1:11" ht="56.25" x14ac:dyDescent="0.2">
      <c r="A215" s="14" t="s">
        <v>3166</v>
      </c>
      <c r="B215" s="14"/>
      <c r="C215" s="14" t="s">
        <v>3297</v>
      </c>
      <c r="D215" s="326" t="s">
        <v>3298</v>
      </c>
      <c r="E215" s="16">
        <v>45978</v>
      </c>
      <c r="F215" s="14" t="s">
        <v>3276</v>
      </c>
      <c r="G215" s="14"/>
      <c r="H215" s="14" t="s">
        <v>3277</v>
      </c>
      <c r="I215" s="15">
        <v>2064</v>
      </c>
      <c r="J215" s="77">
        <v>3</v>
      </c>
      <c r="K215" s="92"/>
    </row>
    <row r="216" spans="1:11" ht="33.75" x14ac:dyDescent="0.2">
      <c r="A216" s="14" t="s">
        <v>3169</v>
      </c>
      <c r="B216" s="14"/>
      <c r="C216" s="14" t="s">
        <v>3278</v>
      </c>
      <c r="D216" s="16">
        <v>45978</v>
      </c>
      <c r="E216" s="16"/>
      <c r="F216" s="14" t="s">
        <v>3279</v>
      </c>
      <c r="G216" s="14" t="s">
        <v>3280</v>
      </c>
      <c r="H216" s="14" t="s">
        <v>3281</v>
      </c>
      <c r="I216" s="15">
        <v>1910.19</v>
      </c>
      <c r="J216" s="77">
        <v>3</v>
      </c>
      <c r="K216" s="92"/>
    </row>
    <row r="217" spans="1:11" ht="22.5" x14ac:dyDescent="0.2">
      <c r="A217" s="14" t="s">
        <v>3166</v>
      </c>
      <c r="B217" s="14"/>
      <c r="C217" s="14" t="s">
        <v>3278</v>
      </c>
      <c r="D217" s="16">
        <v>45978</v>
      </c>
      <c r="E217" s="16"/>
      <c r="F217" s="14" t="s">
        <v>3296</v>
      </c>
      <c r="G217" s="14" t="s">
        <v>3280</v>
      </c>
      <c r="H217" s="14" t="s">
        <v>3281</v>
      </c>
      <c r="I217" s="15">
        <v>879.45</v>
      </c>
      <c r="J217" s="77">
        <v>2</v>
      </c>
      <c r="K217" s="92"/>
    </row>
    <row r="218" spans="1:11" ht="12.75" x14ac:dyDescent="0.2">
      <c r="A218" s="14" t="s">
        <v>3166</v>
      </c>
      <c r="B218" s="14"/>
      <c r="C218" s="14"/>
      <c r="D218" s="16">
        <v>45981</v>
      </c>
      <c r="E218" s="16"/>
      <c r="F218" s="14" t="s">
        <v>3282</v>
      </c>
      <c r="G218" s="14" t="s">
        <v>3050</v>
      </c>
      <c r="H218" s="14" t="s">
        <v>3051</v>
      </c>
      <c r="I218" s="15">
        <v>15</v>
      </c>
      <c r="J218" s="77">
        <v>5</v>
      </c>
      <c r="K218" s="92"/>
    </row>
    <row r="219" spans="1:11" ht="12.75" x14ac:dyDescent="0.2">
      <c r="A219" s="14" t="s">
        <v>3166</v>
      </c>
      <c r="B219" s="14"/>
      <c r="C219" s="14"/>
      <c r="D219" s="16">
        <v>45981</v>
      </c>
      <c r="E219" s="16"/>
      <c r="F219" s="14" t="s">
        <v>3283</v>
      </c>
      <c r="G219" s="14" t="s">
        <v>3050</v>
      </c>
      <c r="H219" s="14" t="s">
        <v>3051</v>
      </c>
      <c r="I219" s="15">
        <v>20</v>
      </c>
      <c r="J219" s="77">
        <v>5</v>
      </c>
      <c r="K219" s="92"/>
    </row>
    <row r="220" spans="1:11" ht="12.75" x14ac:dyDescent="0.2">
      <c r="A220" s="14" t="s">
        <v>3166</v>
      </c>
      <c r="B220" s="14"/>
      <c r="C220" s="14" t="s">
        <v>3284</v>
      </c>
      <c r="D220" s="16">
        <v>45981</v>
      </c>
      <c r="E220" s="16"/>
      <c r="F220" s="14" t="s">
        <v>3285</v>
      </c>
      <c r="G220" s="14" t="s">
        <v>3041</v>
      </c>
      <c r="H220" s="14" t="s">
        <v>3042</v>
      </c>
      <c r="I220" s="15">
        <v>36.75</v>
      </c>
      <c r="J220" s="77">
        <v>4</v>
      </c>
      <c r="K220" s="92"/>
    </row>
    <row r="221" spans="1:11" ht="33.75" x14ac:dyDescent="0.2">
      <c r="A221" s="14" t="s">
        <v>3166</v>
      </c>
      <c r="B221" s="14"/>
      <c r="C221" s="14"/>
      <c r="D221" s="16"/>
      <c r="E221" s="16">
        <v>45981</v>
      </c>
      <c r="F221" s="14" t="s">
        <v>3290</v>
      </c>
      <c r="G221" s="14" t="s">
        <v>3046</v>
      </c>
      <c r="H221" s="14" t="s">
        <v>3047</v>
      </c>
      <c r="I221" s="15">
        <v>805</v>
      </c>
      <c r="J221" s="77">
        <v>1</v>
      </c>
      <c r="K221" s="92"/>
    </row>
    <row r="222" spans="1:11" ht="33.75" x14ac:dyDescent="0.2">
      <c r="A222" s="14" t="s">
        <v>3169</v>
      </c>
      <c r="B222" s="14"/>
      <c r="C222" s="14" t="s">
        <v>3286</v>
      </c>
      <c r="D222" s="16">
        <v>45981</v>
      </c>
      <c r="E222" s="16"/>
      <c r="F222" s="14" t="s">
        <v>3299</v>
      </c>
      <c r="G222" s="14"/>
      <c r="H222" s="14" t="s">
        <v>3256</v>
      </c>
      <c r="I222" s="15">
        <v>843.75</v>
      </c>
      <c r="J222" s="77">
        <v>3</v>
      </c>
      <c r="K222" s="92"/>
    </row>
    <row r="223" spans="1:11" ht="33.75" x14ac:dyDescent="0.2">
      <c r="A223" s="14" t="s">
        <v>3166</v>
      </c>
      <c r="B223" s="14"/>
      <c r="C223" s="14"/>
      <c r="D223" s="16"/>
      <c r="E223" s="16">
        <v>45981</v>
      </c>
      <c r="F223" s="14" t="s">
        <v>3287</v>
      </c>
      <c r="G223" s="14"/>
      <c r="H223" s="14" t="s">
        <v>3288</v>
      </c>
      <c r="I223" s="15">
        <v>980</v>
      </c>
      <c r="J223" s="77">
        <v>1</v>
      </c>
      <c r="K223" s="92"/>
    </row>
    <row r="224" spans="1:11" ht="33.75" x14ac:dyDescent="0.2">
      <c r="A224" s="14" t="s">
        <v>3166</v>
      </c>
      <c r="B224" s="14"/>
      <c r="C224" s="14"/>
      <c r="D224" s="16"/>
      <c r="E224" s="16">
        <v>45981</v>
      </c>
      <c r="F224" s="14" t="s">
        <v>3289</v>
      </c>
      <c r="G224" s="14" t="s">
        <v>3292</v>
      </c>
      <c r="H224" s="14" t="s">
        <v>3291</v>
      </c>
      <c r="I224" s="15">
        <v>1275</v>
      </c>
      <c r="J224" s="77">
        <v>1</v>
      </c>
      <c r="K224" s="92"/>
    </row>
    <row r="225" spans="1:11" ht="33.75" x14ac:dyDescent="0.2">
      <c r="A225" s="14" t="s">
        <v>3167</v>
      </c>
      <c r="B225" s="14"/>
      <c r="C225" s="14"/>
      <c r="D225" s="16"/>
      <c r="E225" s="16">
        <v>45981</v>
      </c>
      <c r="F225" s="14" t="s">
        <v>3293</v>
      </c>
      <c r="G225" s="14"/>
      <c r="H225" s="14" t="s">
        <v>3023</v>
      </c>
      <c r="I225" s="15">
        <v>1782.76</v>
      </c>
      <c r="J225" s="77"/>
      <c r="K225" s="92"/>
    </row>
    <row r="226" spans="1:11" ht="12.75" x14ac:dyDescent="0.2">
      <c r="A226" s="14" t="s">
        <v>3166</v>
      </c>
      <c r="B226" s="14"/>
      <c r="C226" s="14"/>
      <c r="D226" s="16">
        <v>45989</v>
      </c>
      <c r="E226" s="16"/>
      <c r="F226" s="14" t="s">
        <v>3049</v>
      </c>
      <c r="G226" s="14" t="s">
        <v>3050</v>
      </c>
      <c r="H226" s="14" t="s">
        <v>3051</v>
      </c>
      <c r="I226" s="15">
        <v>3.65</v>
      </c>
      <c r="J226" s="77">
        <v>4</v>
      </c>
      <c r="K226" s="92"/>
    </row>
    <row r="227" spans="1:11" ht="12.75" x14ac:dyDescent="0.2">
      <c r="A227" s="14" t="s">
        <v>3166</v>
      </c>
      <c r="B227" s="14"/>
      <c r="C227" s="14"/>
      <c r="D227" s="16">
        <v>45989</v>
      </c>
      <c r="E227" s="16"/>
      <c r="F227" s="14" t="s">
        <v>3119</v>
      </c>
      <c r="G227" s="14" t="s">
        <v>3050</v>
      </c>
      <c r="H227" s="14" t="s">
        <v>3051</v>
      </c>
      <c r="I227" s="15">
        <v>13</v>
      </c>
      <c r="J227" s="77">
        <v>4</v>
      </c>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sheetData>
  <dataConsolidate/>
  <mergeCells count="5">
    <mergeCell ref="A100:H100"/>
    <mergeCell ref="I101:J101"/>
    <mergeCell ref="I100:J100"/>
    <mergeCell ref="A101:H101"/>
    <mergeCell ref="A105:J105"/>
  </mergeCells>
  <conditionalFormatting sqref="A186:J187 J170:J229 A189:J190 A188:G188 I188:J188 A195:J197 A191:F191 A192:E193 A194:F194 H191:J194 A204:J204 A198:E198 A199:F199 A200:E203 A208:J209 A205:F205 A206:E207 I205:J207 A210:E210 A211:F211 I210:J211 A212:J213 A214:E214 H214:J214 H198:J203 A218:E220 H218:J219 A221:F221 I220:J221 A222:J223 A228:J5002 A224:F224 I224:J224 G225:J225 H226:J227 A225:E227 A107:J164 A215:J217">
    <cfRule type="expression" dxfId="429" priority="378" stopIfTrue="1">
      <formula>$A107&lt;&gt;""</formula>
    </cfRule>
  </conditionalFormatting>
  <conditionalFormatting sqref="A1114:H1115">
    <cfRule type="expression" dxfId="428" priority="389" stopIfTrue="1">
      <formula>$A1114&lt;&gt;""</formula>
    </cfRule>
  </conditionalFormatting>
  <conditionalFormatting sqref="A170:J174 H165:J167 A165:E169 G168:J168 H169:J169 A177:J183 A175:E175 A176:F176 H175:J176 A184:F185 H184:J184 I185:J185">
    <cfRule type="expression" dxfId="427" priority="349" stopIfTrue="1">
      <formula>$A165&lt;&gt;""</formula>
    </cfRule>
  </conditionalFormatting>
  <conditionalFormatting sqref="B474:E479">
    <cfRule type="expression" dxfId="426" priority="480" stopIfTrue="1">
      <formula>$A474&lt;&gt;""</formula>
    </cfRule>
  </conditionalFormatting>
  <conditionalFormatting sqref="B486:E490">
    <cfRule type="expression" dxfId="425" priority="515" stopIfTrue="1">
      <formula>$A486&lt;&gt;""</formula>
    </cfRule>
  </conditionalFormatting>
  <conditionalFormatting sqref="B691:E691">
    <cfRule type="expression" dxfId="424" priority="407" stopIfTrue="1">
      <formula>$A691&lt;&gt;""</formula>
    </cfRule>
  </conditionalFormatting>
  <conditionalFormatting sqref="B693:E693 H693:I693 B694:I695 B696:E701 H696:I701">
    <cfRule type="expression" dxfId="423" priority="367" stopIfTrue="1">
      <formula>$A693&lt;&gt;""</formula>
    </cfRule>
  </conditionalFormatting>
  <conditionalFormatting sqref="B703:E703 H703:I703">
    <cfRule type="expression" dxfId="422" priority="358" stopIfTrue="1">
      <formula>$A703&lt;&gt;""</formula>
    </cfRule>
  </conditionalFormatting>
  <conditionalFormatting sqref="B821:E821">
    <cfRule type="expression" dxfId="421" priority="430" stopIfTrue="1">
      <formula>$A821&lt;&gt;""</formula>
    </cfRule>
  </conditionalFormatting>
  <conditionalFormatting sqref="B1112:E1112">
    <cfRule type="expression" dxfId="420" priority="476" stopIfTrue="1">
      <formula>$A1112&lt;&gt;""</formula>
    </cfRule>
  </conditionalFormatting>
  <conditionalFormatting sqref="B1116:E1116">
    <cfRule type="expression" dxfId="419" priority="532" stopIfTrue="1">
      <formula>$A1116&lt;&gt;""</formula>
    </cfRule>
  </conditionalFormatting>
  <conditionalFormatting sqref="B1133:E1138">
    <cfRule type="expression" dxfId="418" priority="522" stopIfTrue="1">
      <formula>$A1133&lt;&gt;""</formula>
    </cfRule>
  </conditionalFormatting>
  <conditionalFormatting sqref="B1140:E1150">
    <cfRule type="expression" dxfId="417" priority="390" stopIfTrue="1">
      <formula>$A1140&lt;&gt;""</formula>
    </cfRule>
  </conditionalFormatting>
  <conditionalFormatting sqref="B1154:E1154">
    <cfRule type="expression" dxfId="416" priority="416" stopIfTrue="1">
      <formula>$A1154&lt;&gt;""</formula>
    </cfRule>
  </conditionalFormatting>
  <conditionalFormatting sqref="B1255:E1262 I1255:J1272">
    <cfRule type="expression" dxfId="415" priority="466" stopIfTrue="1">
      <formula>$A1255&lt;&gt;""</formula>
    </cfRule>
  </conditionalFormatting>
  <conditionalFormatting sqref="B1295:E1303">
    <cfRule type="expression" dxfId="414" priority="501" stopIfTrue="1">
      <formula>$A1295&lt;&gt;""</formula>
    </cfRule>
  </conditionalFormatting>
  <conditionalFormatting sqref="B1305:E1328">
    <cfRule type="expression" dxfId="413" priority="380" stopIfTrue="1">
      <formula>$A1305&lt;&gt;""</formula>
    </cfRule>
  </conditionalFormatting>
  <conditionalFormatting sqref="B1362:E1365">
    <cfRule type="expression" dxfId="412" priority="397" stopIfTrue="1">
      <formula>$A1362&lt;&gt;""</formula>
    </cfRule>
  </conditionalFormatting>
  <conditionalFormatting sqref="B1367:E1369">
    <cfRule type="expression" dxfId="411" priority="602" stopIfTrue="1">
      <formula>$A1367&lt;&gt;""</formula>
    </cfRule>
  </conditionalFormatting>
  <conditionalFormatting sqref="B1371:E1381">
    <cfRule type="expression" dxfId="410" priority="421" stopIfTrue="1">
      <formula>$A1371&lt;&gt;""</formula>
    </cfRule>
  </conditionalFormatting>
  <conditionalFormatting sqref="B1395:E1406">
    <cfRule type="expression" dxfId="409" priority="459" stopIfTrue="1">
      <formula>$A1395&lt;&gt;""</formula>
    </cfRule>
  </conditionalFormatting>
  <conditionalFormatting sqref="B1414:E1452">
    <cfRule type="expression" dxfId="408" priority="496" stopIfTrue="1">
      <formula>$A1414&lt;&gt;""</formula>
    </cfRule>
  </conditionalFormatting>
  <conditionalFormatting sqref="B1455:E1460">
    <cfRule type="expression" dxfId="407" priority="566" stopIfTrue="1">
      <formula>$A1455&lt;&gt;""</formula>
    </cfRule>
  </conditionalFormatting>
  <conditionalFormatting sqref="B491:G491">
    <cfRule type="expression" dxfId="406" priority="516" stopIfTrue="1">
      <formula>$A491&lt;&gt;""</formula>
    </cfRule>
  </conditionalFormatting>
  <conditionalFormatting sqref="B480:H485">
    <cfRule type="expression" dxfId="405" priority="536" stopIfTrue="1">
      <formula>$A480&lt;&gt;""</formula>
    </cfRule>
  </conditionalFormatting>
  <conditionalFormatting sqref="B492:H498">
    <cfRule type="expression" dxfId="404" priority="492" stopIfTrue="1">
      <formula>$A492&lt;&gt;""</formula>
    </cfRule>
  </conditionalFormatting>
  <conditionalFormatting sqref="B1069:H1084">
    <cfRule type="expression" dxfId="403" priority="562" stopIfTrue="1">
      <formula>$A1069&lt;&gt;""</formula>
    </cfRule>
  </conditionalFormatting>
  <conditionalFormatting sqref="B1274:H1276 B1277:E1290 H1277:H1290">
    <cfRule type="expression" dxfId="402" priority="491" stopIfTrue="1">
      <formula>$A1274&lt;&gt;""</formula>
    </cfRule>
  </conditionalFormatting>
  <conditionalFormatting sqref="B1292:H1294">
    <cfRule type="expression" dxfId="401" priority="386" stopIfTrue="1">
      <formula>$A1292&lt;&gt;""</formula>
    </cfRule>
  </conditionalFormatting>
  <conditionalFormatting sqref="B1366:H1366">
    <cfRule type="expression" dxfId="400" priority="632" stopIfTrue="1">
      <formula>$A1366&lt;&gt;""</formula>
    </cfRule>
  </conditionalFormatting>
  <conditionalFormatting sqref="B1382:H1387">
    <cfRule type="expression" dxfId="399" priority="360" stopIfTrue="1">
      <formula>$A1382&lt;&gt;""</formula>
    </cfRule>
  </conditionalFormatting>
  <conditionalFormatting sqref="B1412:H1413">
    <cfRule type="expression" dxfId="398" priority="539" stopIfTrue="1">
      <formula>$A1412&lt;&gt;""</formula>
    </cfRule>
  </conditionalFormatting>
  <conditionalFormatting sqref="B177:I183 I189:I229 B189:E243 B175:E175 B176:F176 H175:I176 B184:F185 H184:I184 I185">
    <cfRule type="expression" dxfId="397" priority="589" stopIfTrue="1">
      <formula>$A175&lt;&gt;""</formula>
    </cfRule>
  </conditionalFormatting>
  <conditionalFormatting sqref="B244:I244 B245:E277">
    <cfRule type="expression" dxfId="396" priority="603" stopIfTrue="1">
      <formula>$A244&lt;&gt;""</formula>
    </cfRule>
  </conditionalFormatting>
  <conditionalFormatting sqref="B278:I322">
    <cfRule type="expression" dxfId="395" priority="436" stopIfTrue="1">
      <formula>$A278&lt;&gt;""</formula>
    </cfRule>
  </conditionalFormatting>
  <conditionalFormatting sqref="B499:I501">
    <cfRule type="expression" dxfId="394" priority="438" stopIfTrue="1">
      <formula>$A499&lt;&gt;""</formula>
    </cfRule>
  </conditionalFormatting>
  <conditionalFormatting sqref="B647:I690">
    <cfRule type="expression" dxfId="393" priority="599" stopIfTrue="1">
      <formula>$A647&lt;&gt;""</formula>
    </cfRule>
  </conditionalFormatting>
  <conditionalFormatting sqref="B692:I692">
    <cfRule type="expression" dxfId="392" priority="365" stopIfTrue="1">
      <formula>$A692&lt;&gt;""</formula>
    </cfRule>
  </conditionalFormatting>
  <conditionalFormatting sqref="B1139:I1139">
    <cfRule type="expression" dxfId="391" priority="490" stopIfTrue="1">
      <formula>$A1139&lt;&gt;""</formula>
    </cfRule>
  </conditionalFormatting>
  <conditionalFormatting sqref="B1151:I1153">
    <cfRule type="expression" dxfId="390" priority="359" stopIfTrue="1">
      <formula>$A1151&lt;&gt;""</formula>
    </cfRule>
  </conditionalFormatting>
  <conditionalFormatting sqref="B1155:I1159">
    <cfRule type="expression" dxfId="389" priority="361" stopIfTrue="1">
      <formula>$A1155&lt;&gt;""</formula>
    </cfRule>
  </conditionalFormatting>
  <conditionalFormatting sqref="B1273:I1273 I1274:I1290">
    <cfRule type="expression" dxfId="388" priority="494" stopIfTrue="1">
      <formula>$A1273&lt;&gt;""</formula>
    </cfRule>
  </conditionalFormatting>
  <conditionalFormatting sqref="B1370:I1370">
    <cfRule type="expression" dxfId="387" priority="489" stopIfTrue="1">
      <formula>$A1370&lt;&gt;""</formula>
    </cfRule>
  </conditionalFormatting>
  <conditionalFormatting sqref="B362:J422">
    <cfRule type="expression" dxfId="386" priority="604" stopIfTrue="1">
      <formula>$A362&lt;&gt;""</formula>
    </cfRule>
  </conditionalFormatting>
  <conditionalFormatting sqref="B459:J460">
    <cfRule type="expression" dxfId="385" priority="565" stopIfTrue="1">
      <formula>$A459&lt;&gt;""</formula>
    </cfRule>
  </conditionalFormatting>
  <conditionalFormatting sqref="B601:J627">
    <cfRule type="expression" dxfId="384" priority="345" stopIfTrue="1">
      <formula>$A601&lt;&gt;""</formula>
    </cfRule>
  </conditionalFormatting>
  <conditionalFormatting sqref="B1055:J1056">
    <cfRule type="expression" dxfId="383" priority="560" stopIfTrue="1">
      <formula>$A1055&lt;&gt;""</formula>
    </cfRule>
  </conditionalFormatting>
  <conditionalFormatting sqref="B1129:J1132">
    <cfRule type="expression" dxfId="382" priority="350" stopIfTrue="1">
      <formula>$A1129&lt;&gt;""</formula>
    </cfRule>
  </conditionalFormatting>
  <conditionalFormatting sqref="B1160:J1254">
    <cfRule type="expression" dxfId="381" priority="376" stopIfTrue="1">
      <formula>$A1160&lt;&gt;""</formula>
    </cfRule>
  </conditionalFormatting>
  <conditionalFormatting sqref="B1408:J1408">
    <cfRule type="expression" dxfId="380" priority="541" stopIfTrue="1">
      <formula>$A1408&lt;&gt;""</formula>
    </cfRule>
  </conditionalFormatting>
  <conditionalFormatting sqref="B1463:J4376">
    <cfRule type="expression" dxfId="379" priority="385" stopIfTrue="1">
      <formula>$A1463&lt;&gt;""</formula>
    </cfRule>
  </conditionalFormatting>
  <conditionalFormatting sqref="F190:H190 F194 F191 H191:H194">
    <cfRule type="expression" dxfId="378" priority="467" stopIfTrue="1">
      <formula>$A190&lt;&gt;""</formula>
    </cfRule>
  </conditionalFormatting>
  <conditionalFormatting sqref="F197:H197 H198">
    <cfRule type="expression" dxfId="377" priority="461" stopIfTrue="1">
      <formula>$A197&lt;&gt;""</formula>
    </cfRule>
  </conditionalFormatting>
  <conditionalFormatting sqref="F474:H475">
    <cfRule type="expression" dxfId="376" priority="482" stopIfTrue="1">
      <formula>$A474&lt;&gt;""</formula>
    </cfRule>
  </conditionalFormatting>
  <conditionalFormatting sqref="F478:H479">
    <cfRule type="expression" dxfId="375" priority="572" stopIfTrue="1">
      <formula>$A478&lt;&gt;""</formula>
    </cfRule>
  </conditionalFormatting>
  <conditionalFormatting sqref="F486:H488 H489:H491">
    <cfRule type="expression" dxfId="374" priority="514" stopIfTrue="1">
      <formula>$A486&lt;&gt;""</formula>
    </cfRule>
  </conditionalFormatting>
  <conditionalFormatting sqref="F1133:H1133">
    <cfRule type="expression" dxfId="373" priority="623" stopIfTrue="1">
      <formula>$A1133&lt;&gt;""</formula>
    </cfRule>
  </conditionalFormatting>
  <conditionalFormatting sqref="F1257:H1262">
    <cfRule type="expression" dxfId="372" priority="465" stopIfTrue="1">
      <formula>$A1257&lt;&gt;""</formula>
    </cfRule>
  </conditionalFormatting>
  <conditionalFormatting sqref="F170:I172">
    <cfRule type="expression" dxfId="371" priority="593" stopIfTrue="1">
      <formula>$A170&lt;&gt;""</formula>
    </cfRule>
  </conditionalFormatting>
  <conditionalFormatting sqref="F249:I249">
    <cfRule type="expression" dxfId="370" priority="493" stopIfTrue="1">
      <formula>$A249&lt;&gt;""</formula>
    </cfRule>
  </conditionalFormatting>
  <conditionalFormatting sqref="B165:E174 I230:J230 F231:J243 J244:J322 F251:I277 B472:I473 J472:J501 J647:J705 B702:I702 B704:I705 B813:E813 H813:J813 H821:J821 B828:E828 H828:J828 I1057:J1084 B1113:H1113 I1113:J1128 H1116:H1128 B1117:G1128 I1133:J1138 F1255:H1255 B1263:H1272 J1273:J1290 B1304:H1304 B1329:H1361 I1366:J1369 J1370:J1387 F1415:H1449 F1450:J1452 B1453:H1454 H165:J167 G168:J168 H169:J169">
    <cfRule type="expression" dxfId="369" priority="633" stopIfTrue="1">
      <formula>$A165&lt;&gt;""</formula>
    </cfRule>
  </conditionalFormatting>
  <conditionalFormatting sqref="H189">
    <cfRule type="expression" dxfId="368" priority="473" stopIfTrue="1">
      <formula>$A189&lt;&gt;""</formula>
    </cfRule>
  </conditionalFormatting>
  <conditionalFormatting sqref="H195:H196">
    <cfRule type="expression" dxfId="367" priority="462" stopIfTrue="1">
      <formula>$A195&lt;&gt;""</formula>
    </cfRule>
  </conditionalFormatting>
  <conditionalFormatting sqref="H208:H209 H199:H204 H222:H223 H225:H230 H212:H219">
    <cfRule type="expression" dxfId="366" priority="352" stopIfTrue="1">
      <formula>$A199&lt;&gt;""</formula>
    </cfRule>
  </conditionalFormatting>
  <conditionalFormatting sqref="H476:H477">
    <cfRule type="expression" dxfId="365" priority="486" stopIfTrue="1">
      <formula>$A476&lt;&gt;""</formula>
    </cfRule>
  </conditionalFormatting>
  <conditionalFormatting sqref="H1134:H1138">
    <cfRule type="expression" dxfId="364" priority="524" stopIfTrue="1">
      <formula>$A1134&lt;&gt;""</formula>
    </cfRule>
  </conditionalFormatting>
  <conditionalFormatting sqref="H1256">
    <cfRule type="expression" dxfId="363" priority="535" stopIfTrue="1">
      <formula>$A1256&lt;&gt;""</formula>
    </cfRule>
  </conditionalFormatting>
  <conditionalFormatting sqref="H1295:H1303">
    <cfRule type="expression" dxfId="362" priority="503" stopIfTrue="1">
      <formula>$A1295&lt;&gt;""</formula>
    </cfRule>
  </conditionalFormatting>
  <conditionalFormatting sqref="H1305:H1328">
    <cfRule type="expression" dxfId="361" priority="382" stopIfTrue="1">
      <formula>$A1305&lt;&gt;""</formula>
    </cfRule>
  </conditionalFormatting>
  <conditionalFormatting sqref="H1367:H1369">
    <cfRule type="expression" dxfId="360" priority="601" stopIfTrue="1">
      <formula>$A1367&lt;&gt;""</formula>
    </cfRule>
  </conditionalFormatting>
  <conditionalFormatting sqref="H1371:H1381">
    <cfRule type="expression" dxfId="359" priority="362" stopIfTrue="1">
      <formula>$A1371&lt;&gt;""</formula>
    </cfRule>
  </conditionalFormatting>
  <conditionalFormatting sqref="H1414">
    <cfRule type="expression" dxfId="358" priority="498" stopIfTrue="1">
      <formula>$A1414&lt;&gt;""</formula>
    </cfRule>
  </conditionalFormatting>
  <conditionalFormatting sqref="H1455:H1460">
    <cfRule type="expression" dxfId="357" priority="568" stopIfTrue="1">
      <formula>$A1455&lt;&gt;""</formula>
    </cfRule>
  </conditionalFormatting>
  <conditionalFormatting sqref="H173:I174">
    <cfRule type="expression" dxfId="356" priority="590" stopIfTrue="1">
      <formula>$A173&lt;&gt;""</formula>
    </cfRule>
  </conditionalFormatting>
  <conditionalFormatting sqref="H245:I248">
    <cfRule type="expression" dxfId="355" priority="592" stopIfTrue="1">
      <formula>$A245&lt;&gt;""</formula>
    </cfRule>
  </conditionalFormatting>
  <conditionalFormatting sqref="H250:I250">
    <cfRule type="expression" dxfId="354" priority="468" stopIfTrue="1">
      <formula>$A250&lt;&gt;""</formula>
    </cfRule>
  </conditionalFormatting>
  <conditionalFormatting sqref="H691:I691">
    <cfRule type="expression" dxfId="353" priority="409" stopIfTrue="1">
      <formula>$A691&lt;&gt;""</formula>
    </cfRule>
  </conditionalFormatting>
  <conditionalFormatting sqref="H1140:I1150">
    <cfRule type="expression" dxfId="352" priority="393" stopIfTrue="1">
      <formula>$A1140&lt;&gt;""</formula>
    </cfRule>
  </conditionalFormatting>
  <conditionalFormatting sqref="H1154:I1154">
    <cfRule type="expression" dxfId="351" priority="419" stopIfTrue="1">
      <formula>$A1154&lt;&gt;""</formula>
    </cfRule>
  </conditionalFormatting>
  <conditionalFormatting sqref="H1112:J1112">
    <cfRule type="expression" dxfId="350" priority="475" stopIfTrue="1">
      <formula>$A1112&lt;&gt;""</formula>
    </cfRule>
  </conditionalFormatting>
  <conditionalFormatting sqref="H1362:J1365">
    <cfRule type="expression" dxfId="349" priority="398" stopIfTrue="1">
      <formula>$A1362&lt;&gt;""</formula>
    </cfRule>
  </conditionalFormatting>
  <conditionalFormatting sqref="H1395:J1406">
    <cfRule type="expression" dxfId="348" priority="357" stopIfTrue="1">
      <formula>$A1395&lt;&gt;""</formula>
    </cfRule>
  </conditionalFormatting>
  <conditionalFormatting sqref="I474:I498">
    <cfRule type="expression" dxfId="347" priority="483" stopIfTrue="1">
      <formula>$A474&lt;&gt;""</formula>
    </cfRule>
  </conditionalFormatting>
  <conditionalFormatting sqref="I1371:I1387">
    <cfRule type="expression" dxfId="346" priority="425" stopIfTrue="1">
      <formula>$A1371&lt;&gt;""</formula>
    </cfRule>
  </conditionalFormatting>
  <conditionalFormatting sqref="I1292:J1361">
    <cfRule type="expression" dxfId="345" priority="505" stopIfTrue="1">
      <formula>$A1292&lt;&gt;""</formula>
    </cfRule>
  </conditionalFormatting>
  <conditionalFormatting sqref="I1412:J1449">
    <cfRule type="expression" dxfId="344" priority="500" stopIfTrue="1">
      <formula>$A1412&lt;&gt;""</formula>
    </cfRule>
  </conditionalFormatting>
  <conditionalFormatting sqref="I1453:J1460">
    <cfRule type="expression" dxfId="343" priority="598" stopIfTrue="1">
      <formula>$A1453&lt;&gt;""</formula>
    </cfRule>
  </conditionalFormatting>
  <conditionalFormatting sqref="J1139:J1159">
    <cfRule type="expression" dxfId="342" priority="625" stopIfTrue="1">
      <formula>$A1139&lt;&gt;""</formula>
    </cfRule>
  </conditionalFormatting>
  <conditionalFormatting sqref="B138:I164">
    <cfRule type="expression" dxfId="341" priority="342" stopIfTrue="1">
      <formula>$A138&lt;&gt;""</formula>
    </cfRule>
  </conditionalFormatting>
  <conditionalFormatting sqref="F116:I116">
    <cfRule type="expression" dxfId="340" priority="343" stopIfTrue="1">
      <formula>$A116&lt;&gt;""</formula>
    </cfRule>
  </conditionalFormatting>
  <conditionalFormatting sqref="B110:J110">
    <cfRule type="expression" dxfId="339" priority="340" stopIfTrue="1">
      <formula>$A110&lt;&gt;""</formula>
    </cfRule>
  </conditionalFormatting>
  <conditionalFormatting sqref="F109:I110">
    <cfRule type="expression" dxfId="338" priority="339" stopIfTrue="1">
      <formula>$A109&lt;&gt;""</formula>
    </cfRule>
  </conditionalFormatting>
  <conditionalFormatting sqref="F111">
    <cfRule type="expression" dxfId="337" priority="338" stopIfTrue="1">
      <formula>$A111&lt;&gt;""</formula>
    </cfRule>
  </conditionalFormatting>
  <conditionalFormatting sqref="F111">
    <cfRule type="expression" dxfId="336" priority="337" stopIfTrue="1">
      <formula>$A111&lt;&gt;""</formula>
    </cfRule>
  </conditionalFormatting>
  <conditionalFormatting sqref="G111">
    <cfRule type="expression" dxfId="335" priority="336" stopIfTrue="1">
      <formula>$A111&lt;&gt;""</formula>
    </cfRule>
  </conditionalFormatting>
  <conditionalFormatting sqref="G111">
    <cfRule type="expression" dxfId="334" priority="335" stopIfTrue="1">
      <formula>$A111&lt;&gt;""</formula>
    </cfRule>
  </conditionalFormatting>
  <conditionalFormatting sqref="G111">
    <cfRule type="expression" dxfId="333" priority="334" stopIfTrue="1">
      <formula>$A111&lt;&gt;""</formula>
    </cfRule>
  </conditionalFormatting>
  <conditionalFormatting sqref="H111">
    <cfRule type="expression" dxfId="332" priority="333" stopIfTrue="1">
      <formula>$A111&lt;&gt;""</formula>
    </cfRule>
  </conditionalFormatting>
  <conditionalFormatting sqref="H111">
    <cfRule type="expression" dxfId="331" priority="332" stopIfTrue="1">
      <formula>$A111&lt;&gt;""</formula>
    </cfRule>
  </conditionalFormatting>
  <conditionalFormatting sqref="B116:E116 B118:E118 H118:J118 B121:E121 H121:J121">
    <cfRule type="expression" dxfId="330" priority="331" stopIfTrue="1">
      <formula>$A116&lt;&gt;""</formula>
    </cfRule>
  </conditionalFormatting>
  <conditionalFormatting sqref="F114:J114 F117:I117 H118:I118 H121:I121">
    <cfRule type="expression" dxfId="329" priority="330" stopIfTrue="1">
      <formula>$A114&lt;&gt;""</formula>
    </cfRule>
  </conditionalFormatting>
  <conditionalFormatting sqref="F116">
    <cfRule type="expression" dxfId="328" priority="329" stopIfTrue="1">
      <formula>$A116&lt;&gt;""</formula>
    </cfRule>
  </conditionalFormatting>
  <conditionalFormatting sqref="F116">
    <cfRule type="expression" dxfId="327" priority="328" stopIfTrue="1">
      <formula>$A116&lt;&gt;""</formula>
    </cfRule>
  </conditionalFormatting>
  <conditionalFormatting sqref="G116">
    <cfRule type="expression" dxfId="326" priority="327" stopIfTrue="1">
      <formula>$A116&lt;&gt;""</formula>
    </cfRule>
  </conditionalFormatting>
  <conditionalFormatting sqref="G116">
    <cfRule type="expression" dxfId="325" priority="326" stopIfTrue="1">
      <formula>$A116&lt;&gt;""</formula>
    </cfRule>
  </conditionalFormatting>
  <conditionalFormatting sqref="F118">
    <cfRule type="expression" dxfId="324" priority="325" stopIfTrue="1">
      <formula>$A118&lt;&gt;""</formula>
    </cfRule>
  </conditionalFormatting>
  <conditionalFormatting sqref="F118">
    <cfRule type="expression" dxfId="323" priority="324" stopIfTrue="1">
      <formula>$A118&lt;&gt;""</formula>
    </cfRule>
  </conditionalFormatting>
  <conditionalFormatting sqref="G118">
    <cfRule type="expression" dxfId="322" priority="323" stopIfTrue="1">
      <formula>$A118&lt;&gt;""</formula>
    </cfRule>
  </conditionalFormatting>
  <conditionalFormatting sqref="F121">
    <cfRule type="expression" dxfId="321" priority="322" stopIfTrue="1">
      <formula>$A121&lt;&gt;""</formula>
    </cfRule>
  </conditionalFormatting>
  <conditionalFormatting sqref="G121">
    <cfRule type="expression" dxfId="320" priority="321" stopIfTrue="1">
      <formula>$A121&lt;&gt;""</formula>
    </cfRule>
  </conditionalFormatting>
  <conditionalFormatting sqref="G121">
    <cfRule type="expression" dxfId="319" priority="320" stopIfTrue="1">
      <formula>$A121&lt;&gt;""</formula>
    </cfRule>
  </conditionalFormatting>
  <conditionalFormatting sqref="G121">
    <cfRule type="expression" dxfId="318" priority="319" stopIfTrue="1">
      <formula>$A121&lt;&gt;""</formula>
    </cfRule>
  </conditionalFormatting>
  <conditionalFormatting sqref="G121">
    <cfRule type="expression" dxfId="317" priority="318" stopIfTrue="1">
      <formula>$A121&lt;&gt;""</formula>
    </cfRule>
  </conditionalFormatting>
  <conditionalFormatting sqref="G121">
    <cfRule type="expression" dxfId="316" priority="317" stopIfTrue="1">
      <formula>$A121&lt;&gt;""</formula>
    </cfRule>
  </conditionalFormatting>
  <conditionalFormatting sqref="G121">
    <cfRule type="expression" dxfId="315" priority="316" stopIfTrue="1">
      <formula>$A121&lt;&gt;""</formula>
    </cfRule>
  </conditionalFormatting>
  <conditionalFormatting sqref="G121">
    <cfRule type="expression" dxfId="314" priority="315" stopIfTrue="1">
      <formula>$A121&lt;&gt;""</formula>
    </cfRule>
  </conditionalFormatting>
  <conditionalFormatting sqref="G121">
    <cfRule type="expression" dxfId="313" priority="314" stopIfTrue="1">
      <formula>$A121&lt;&gt;""</formula>
    </cfRule>
  </conditionalFormatting>
  <conditionalFormatting sqref="G121">
    <cfRule type="expression" dxfId="312" priority="313" stopIfTrue="1">
      <formula>$A121&lt;&gt;""</formula>
    </cfRule>
  </conditionalFormatting>
  <conditionalFormatting sqref="G121">
    <cfRule type="expression" dxfId="311" priority="312" stopIfTrue="1">
      <formula>$A121&lt;&gt;""</formula>
    </cfRule>
  </conditionalFormatting>
  <conditionalFormatting sqref="G121">
    <cfRule type="expression" dxfId="310" priority="311" stopIfTrue="1">
      <formula>$A121&lt;&gt;""</formula>
    </cfRule>
  </conditionalFormatting>
  <conditionalFormatting sqref="G121">
    <cfRule type="expression" dxfId="309" priority="310" stopIfTrue="1">
      <formula>$A121&lt;&gt;""</formula>
    </cfRule>
  </conditionalFormatting>
  <conditionalFormatting sqref="G121">
    <cfRule type="expression" dxfId="308" priority="309" stopIfTrue="1">
      <formula>$A121&lt;&gt;""</formula>
    </cfRule>
  </conditionalFormatting>
  <conditionalFormatting sqref="G121">
    <cfRule type="expression" dxfId="307" priority="308" stopIfTrue="1">
      <formula>$A121&lt;&gt;""</formula>
    </cfRule>
  </conditionalFormatting>
  <conditionalFormatting sqref="G124">
    <cfRule type="expression" dxfId="306" priority="307" stopIfTrue="1">
      <formula>$A124&lt;&gt;""</formula>
    </cfRule>
  </conditionalFormatting>
  <conditionalFormatting sqref="F125">
    <cfRule type="expression" dxfId="305" priority="306" stopIfTrue="1">
      <formula>$A125&lt;&gt;""</formula>
    </cfRule>
  </conditionalFormatting>
  <conditionalFormatting sqref="F125">
    <cfRule type="expression" dxfId="304" priority="305" stopIfTrue="1">
      <formula>$A125&lt;&gt;""</formula>
    </cfRule>
  </conditionalFormatting>
  <conditionalFormatting sqref="F125">
    <cfRule type="expression" dxfId="303" priority="304" stopIfTrue="1">
      <formula>$A125&lt;&gt;""</formula>
    </cfRule>
  </conditionalFormatting>
  <conditionalFormatting sqref="F131">
    <cfRule type="expression" dxfId="302" priority="303" stopIfTrue="1">
      <formula>$A131&lt;&gt;""</formula>
    </cfRule>
  </conditionalFormatting>
  <conditionalFormatting sqref="F131">
    <cfRule type="expression" dxfId="301" priority="302" stopIfTrue="1">
      <formula>$A131&lt;&gt;""</formula>
    </cfRule>
  </conditionalFormatting>
  <conditionalFormatting sqref="G131">
    <cfRule type="expression" dxfId="300" priority="301" stopIfTrue="1">
      <formula>$A131&lt;&gt;""</formula>
    </cfRule>
  </conditionalFormatting>
  <conditionalFormatting sqref="H131">
    <cfRule type="expression" dxfId="299" priority="300" stopIfTrue="1">
      <formula>$A131&lt;&gt;""</formula>
    </cfRule>
  </conditionalFormatting>
  <conditionalFormatting sqref="H131">
    <cfRule type="expression" dxfId="298" priority="299" stopIfTrue="1">
      <formula>$A131&lt;&gt;""</formula>
    </cfRule>
  </conditionalFormatting>
  <conditionalFormatting sqref="F142">
    <cfRule type="expression" dxfId="297" priority="298" stopIfTrue="1">
      <formula>$A142&lt;&gt;""</formula>
    </cfRule>
  </conditionalFormatting>
  <conditionalFormatting sqref="G142">
    <cfRule type="expression" dxfId="296" priority="297" stopIfTrue="1">
      <formula>$A142&lt;&gt;""</formula>
    </cfRule>
  </conditionalFormatting>
  <conditionalFormatting sqref="G142">
    <cfRule type="expression" dxfId="295" priority="296" stopIfTrue="1">
      <formula>$A142&lt;&gt;""</formula>
    </cfRule>
  </conditionalFormatting>
  <conditionalFormatting sqref="G142">
    <cfRule type="expression" dxfId="294" priority="295" stopIfTrue="1">
      <formula>$A142&lt;&gt;""</formula>
    </cfRule>
  </conditionalFormatting>
  <conditionalFormatting sqref="G142">
    <cfRule type="expression" dxfId="293" priority="294" stopIfTrue="1">
      <formula>$A142&lt;&gt;""</formula>
    </cfRule>
  </conditionalFormatting>
  <conditionalFormatting sqref="G142">
    <cfRule type="expression" dxfId="292" priority="293" stopIfTrue="1">
      <formula>$A142&lt;&gt;""</formula>
    </cfRule>
  </conditionalFormatting>
  <conditionalFormatting sqref="G142">
    <cfRule type="expression" dxfId="291" priority="292" stopIfTrue="1">
      <formula>$A142&lt;&gt;""</formula>
    </cfRule>
  </conditionalFormatting>
  <conditionalFormatting sqref="G142">
    <cfRule type="expression" dxfId="290" priority="291" stopIfTrue="1">
      <formula>$A142&lt;&gt;""</formula>
    </cfRule>
  </conditionalFormatting>
  <conditionalFormatting sqref="G142">
    <cfRule type="expression" dxfId="289" priority="290" stopIfTrue="1">
      <formula>$A142&lt;&gt;""</formula>
    </cfRule>
  </conditionalFormatting>
  <conditionalFormatting sqref="G142">
    <cfRule type="expression" dxfId="288" priority="289" stopIfTrue="1">
      <formula>$A142&lt;&gt;""</formula>
    </cfRule>
  </conditionalFormatting>
  <conditionalFormatting sqref="G142">
    <cfRule type="expression" dxfId="287" priority="288" stopIfTrue="1">
      <formula>$A142&lt;&gt;""</formula>
    </cfRule>
  </conditionalFormatting>
  <conditionalFormatting sqref="G142">
    <cfRule type="expression" dxfId="286" priority="287" stopIfTrue="1">
      <formula>$A142&lt;&gt;""</formula>
    </cfRule>
  </conditionalFormatting>
  <conditionalFormatting sqref="G142">
    <cfRule type="expression" dxfId="285" priority="286" stopIfTrue="1">
      <formula>$A142&lt;&gt;""</formula>
    </cfRule>
  </conditionalFormatting>
  <conditionalFormatting sqref="G142">
    <cfRule type="expression" dxfId="284" priority="285" stopIfTrue="1">
      <formula>$A142&lt;&gt;""</formula>
    </cfRule>
  </conditionalFormatting>
  <conditionalFormatting sqref="G142">
    <cfRule type="expression" dxfId="283" priority="284" stopIfTrue="1">
      <formula>$A142&lt;&gt;""</formula>
    </cfRule>
  </conditionalFormatting>
  <conditionalFormatting sqref="G145">
    <cfRule type="expression" dxfId="282" priority="283" stopIfTrue="1">
      <formula>$A145&lt;&gt;""</formula>
    </cfRule>
  </conditionalFormatting>
  <conditionalFormatting sqref="G145">
    <cfRule type="expression" dxfId="281" priority="282" stopIfTrue="1">
      <formula>$A145&lt;&gt;""</formula>
    </cfRule>
  </conditionalFormatting>
  <conditionalFormatting sqref="G145">
    <cfRule type="expression" dxfId="280" priority="281" stopIfTrue="1">
      <formula>$A145&lt;&gt;""</formula>
    </cfRule>
  </conditionalFormatting>
  <conditionalFormatting sqref="G145">
    <cfRule type="expression" dxfId="279" priority="280" stopIfTrue="1">
      <formula>$A145&lt;&gt;""</formula>
    </cfRule>
  </conditionalFormatting>
  <conditionalFormatting sqref="G145">
    <cfRule type="expression" dxfId="278" priority="279" stopIfTrue="1">
      <formula>$A145&lt;&gt;""</formula>
    </cfRule>
  </conditionalFormatting>
  <conditionalFormatting sqref="G145">
    <cfRule type="expression" dxfId="277" priority="278" stopIfTrue="1">
      <formula>$A145&lt;&gt;""</formula>
    </cfRule>
  </conditionalFormatting>
  <conditionalFormatting sqref="G145">
    <cfRule type="expression" dxfId="276" priority="277" stopIfTrue="1">
      <formula>$A145&lt;&gt;""</formula>
    </cfRule>
  </conditionalFormatting>
  <conditionalFormatting sqref="G145">
    <cfRule type="expression" dxfId="275" priority="276" stopIfTrue="1">
      <formula>$A145&lt;&gt;""</formula>
    </cfRule>
  </conditionalFormatting>
  <conditionalFormatting sqref="G145">
    <cfRule type="expression" dxfId="274" priority="275" stopIfTrue="1">
      <formula>$A145&lt;&gt;""</formula>
    </cfRule>
  </conditionalFormatting>
  <conditionalFormatting sqref="G145">
    <cfRule type="expression" dxfId="273" priority="274" stopIfTrue="1">
      <formula>$A145&lt;&gt;""</formula>
    </cfRule>
  </conditionalFormatting>
  <conditionalFormatting sqref="G145">
    <cfRule type="expression" dxfId="272" priority="273" stopIfTrue="1">
      <formula>$A145&lt;&gt;""</formula>
    </cfRule>
  </conditionalFormatting>
  <conditionalFormatting sqref="G145">
    <cfRule type="expression" dxfId="271" priority="272" stopIfTrue="1">
      <formula>$A145&lt;&gt;""</formula>
    </cfRule>
  </conditionalFormatting>
  <conditionalFormatting sqref="G145">
    <cfRule type="expression" dxfId="270" priority="271" stopIfTrue="1">
      <formula>$A145&lt;&gt;""</formula>
    </cfRule>
  </conditionalFormatting>
  <conditionalFormatting sqref="G145">
    <cfRule type="expression" dxfId="269" priority="270" stopIfTrue="1">
      <formula>$A145&lt;&gt;""</formula>
    </cfRule>
  </conditionalFormatting>
  <conditionalFormatting sqref="G146">
    <cfRule type="expression" dxfId="268" priority="269" stopIfTrue="1">
      <formula>$A146&lt;&gt;""</formula>
    </cfRule>
  </conditionalFormatting>
  <conditionalFormatting sqref="H146">
    <cfRule type="expression" dxfId="267" priority="268" stopIfTrue="1">
      <formula>$A146&lt;&gt;""</formula>
    </cfRule>
  </conditionalFormatting>
  <conditionalFormatting sqref="H146">
    <cfRule type="expression" dxfId="266" priority="267" stopIfTrue="1">
      <formula>$A146&lt;&gt;""</formula>
    </cfRule>
  </conditionalFormatting>
  <conditionalFormatting sqref="G147">
    <cfRule type="expression" dxfId="265" priority="266" stopIfTrue="1">
      <formula>$A147&lt;&gt;""</formula>
    </cfRule>
  </conditionalFormatting>
  <conditionalFormatting sqref="G147">
    <cfRule type="expression" dxfId="264" priority="265" stopIfTrue="1">
      <formula>$A147&lt;&gt;""</formula>
    </cfRule>
  </conditionalFormatting>
  <conditionalFormatting sqref="F153">
    <cfRule type="expression" dxfId="263" priority="264" stopIfTrue="1">
      <formula>$A153&lt;&gt;""</formula>
    </cfRule>
  </conditionalFormatting>
  <conditionalFormatting sqref="F153">
    <cfRule type="expression" dxfId="262" priority="263" stopIfTrue="1">
      <formula>$A153&lt;&gt;""</formula>
    </cfRule>
  </conditionalFormatting>
  <conditionalFormatting sqref="F153">
    <cfRule type="expression" dxfId="261" priority="262" stopIfTrue="1">
      <formula>$A153&lt;&gt;""</formula>
    </cfRule>
  </conditionalFormatting>
  <conditionalFormatting sqref="F159">
    <cfRule type="expression" dxfId="260" priority="261" stopIfTrue="1">
      <formula>$A159&lt;&gt;""</formula>
    </cfRule>
  </conditionalFormatting>
  <conditionalFormatting sqref="F159">
    <cfRule type="expression" dxfId="259" priority="260" stopIfTrue="1">
      <formula>$A159&lt;&gt;""</formula>
    </cfRule>
  </conditionalFormatting>
  <conditionalFormatting sqref="G159">
    <cfRule type="expression" dxfId="258" priority="259" stopIfTrue="1">
      <formula>$A159&lt;&gt;""</formula>
    </cfRule>
  </conditionalFormatting>
  <conditionalFormatting sqref="F165">
    <cfRule type="expression" dxfId="257" priority="257" stopIfTrue="1">
      <formula>$A165&lt;&gt;""</formula>
    </cfRule>
  </conditionalFormatting>
  <conditionalFormatting sqref="F165">
    <cfRule type="expression" dxfId="256" priority="258" stopIfTrue="1">
      <formula>$A165&lt;&gt;""</formula>
    </cfRule>
  </conditionalFormatting>
  <conditionalFormatting sqref="F165">
    <cfRule type="expression" dxfId="255" priority="256" stopIfTrue="1">
      <formula>$A165&lt;&gt;""</formula>
    </cfRule>
  </conditionalFormatting>
  <conditionalFormatting sqref="G165">
    <cfRule type="expression" dxfId="254" priority="254" stopIfTrue="1">
      <formula>$A165&lt;&gt;""</formula>
    </cfRule>
  </conditionalFormatting>
  <conditionalFormatting sqref="G165">
    <cfRule type="expression" dxfId="253" priority="255" stopIfTrue="1">
      <formula>$A165&lt;&gt;""</formula>
    </cfRule>
  </conditionalFormatting>
  <conditionalFormatting sqref="G165">
    <cfRule type="expression" dxfId="252" priority="253" stopIfTrue="1">
      <formula>$A165&lt;&gt;""</formula>
    </cfRule>
  </conditionalFormatting>
  <conditionalFormatting sqref="G165">
    <cfRule type="expression" dxfId="251" priority="252" stopIfTrue="1">
      <formula>$A165&lt;&gt;""</formula>
    </cfRule>
  </conditionalFormatting>
  <conditionalFormatting sqref="G165">
    <cfRule type="expression" dxfId="250" priority="251" stopIfTrue="1">
      <formula>$A165&lt;&gt;""</formula>
    </cfRule>
  </conditionalFormatting>
  <conditionalFormatting sqref="G165">
    <cfRule type="expression" dxfId="249" priority="250" stopIfTrue="1">
      <formula>$A165&lt;&gt;""</formula>
    </cfRule>
  </conditionalFormatting>
  <conditionalFormatting sqref="G165">
    <cfRule type="expression" dxfId="248" priority="249" stopIfTrue="1">
      <formula>$A165&lt;&gt;""</formula>
    </cfRule>
  </conditionalFormatting>
  <conditionalFormatting sqref="G165">
    <cfRule type="expression" dxfId="247" priority="248" stopIfTrue="1">
      <formula>$A165&lt;&gt;""</formula>
    </cfRule>
  </conditionalFormatting>
  <conditionalFormatting sqref="G165">
    <cfRule type="expression" dxfId="246" priority="247" stopIfTrue="1">
      <formula>$A165&lt;&gt;""</formula>
    </cfRule>
  </conditionalFormatting>
  <conditionalFormatting sqref="G165">
    <cfRule type="expression" dxfId="245" priority="246" stopIfTrue="1">
      <formula>$A165&lt;&gt;""</formula>
    </cfRule>
  </conditionalFormatting>
  <conditionalFormatting sqref="G165">
    <cfRule type="expression" dxfId="244" priority="245" stopIfTrue="1">
      <formula>$A165&lt;&gt;""</formula>
    </cfRule>
  </conditionalFormatting>
  <conditionalFormatting sqref="G165">
    <cfRule type="expression" dxfId="243" priority="244" stopIfTrue="1">
      <formula>$A165&lt;&gt;""</formula>
    </cfRule>
  </conditionalFormatting>
  <conditionalFormatting sqref="G165">
    <cfRule type="expression" dxfId="242" priority="243" stopIfTrue="1">
      <formula>$A165&lt;&gt;""</formula>
    </cfRule>
  </conditionalFormatting>
  <conditionalFormatting sqref="G165">
    <cfRule type="expression" dxfId="241" priority="242" stopIfTrue="1">
      <formula>$A165&lt;&gt;""</formula>
    </cfRule>
  </conditionalFormatting>
  <conditionalFormatting sqref="G165">
    <cfRule type="expression" dxfId="240" priority="241" stopIfTrue="1">
      <formula>$A165&lt;&gt;""</formula>
    </cfRule>
  </conditionalFormatting>
  <conditionalFormatting sqref="G165">
    <cfRule type="expression" dxfId="239" priority="240" stopIfTrue="1">
      <formula>$A165&lt;&gt;""</formula>
    </cfRule>
  </conditionalFormatting>
  <conditionalFormatting sqref="F166">
    <cfRule type="expression" dxfId="238" priority="238" stopIfTrue="1">
      <formula>$A166&lt;&gt;""</formula>
    </cfRule>
  </conditionalFormatting>
  <conditionalFormatting sqref="F166">
    <cfRule type="expression" dxfId="237" priority="239" stopIfTrue="1">
      <formula>$A166&lt;&gt;""</formula>
    </cfRule>
  </conditionalFormatting>
  <conditionalFormatting sqref="G166">
    <cfRule type="expression" dxfId="236" priority="236" stopIfTrue="1">
      <formula>$A166&lt;&gt;""</formula>
    </cfRule>
  </conditionalFormatting>
  <conditionalFormatting sqref="G166">
    <cfRule type="expression" dxfId="235" priority="237" stopIfTrue="1">
      <formula>$A166&lt;&gt;""</formula>
    </cfRule>
  </conditionalFormatting>
  <conditionalFormatting sqref="G166">
    <cfRule type="expression" dxfId="234" priority="235" stopIfTrue="1">
      <formula>$A166&lt;&gt;""</formula>
    </cfRule>
  </conditionalFormatting>
  <conditionalFormatting sqref="G166">
    <cfRule type="expression" dxfId="233" priority="234" stopIfTrue="1">
      <formula>$A166&lt;&gt;""</formula>
    </cfRule>
  </conditionalFormatting>
  <conditionalFormatting sqref="G166">
    <cfRule type="expression" dxfId="232" priority="233" stopIfTrue="1">
      <formula>$A166&lt;&gt;""</formula>
    </cfRule>
  </conditionalFormatting>
  <conditionalFormatting sqref="G166">
    <cfRule type="expression" dxfId="231" priority="232" stopIfTrue="1">
      <formula>$A166&lt;&gt;""</formula>
    </cfRule>
  </conditionalFormatting>
  <conditionalFormatting sqref="G166">
    <cfRule type="expression" dxfId="230" priority="231" stopIfTrue="1">
      <formula>$A166&lt;&gt;""</formula>
    </cfRule>
  </conditionalFormatting>
  <conditionalFormatting sqref="G166">
    <cfRule type="expression" dxfId="229" priority="230" stopIfTrue="1">
      <formula>$A166&lt;&gt;""</formula>
    </cfRule>
  </conditionalFormatting>
  <conditionalFormatting sqref="G166">
    <cfRule type="expression" dxfId="228" priority="229" stopIfTrue="1">
      <formula>$A166&lt;&gt;""</formula>
    </cfRule>
  </conditionalFormatting>
  <conditionalFormatting sqref="G166">
    <cfRule type="expression" dxfId="227" priority="228" stopIfTrue="1">
      <formula>$A166&lt;&gt;""</formula>
    </cfRule>
  </conditionalFormatting>
  <conditionalFormatting sqref="G166">
    <cfRule type="expression" dxfId="226" priority="227" stopIfTrue="1">
      <formula>$A166&lt;&gt;""</formula>
    </cfRule>
  </conditionalFormatting>
  <conditionalFormatting sqref="G166">
    <cfRule type="expression" dxfId="225" priority="226" stopIfTrue="1">
      <formula>$A166&lt;&gt;""</formula>
    </cfRule>
  </conditionalFormatting>
  <conditionalFormatting sqref="G166">
    <cfRule type="expression" dxfId="224" priority="225" stopIfTrue="1">
      <formula>$A166&lt;&gt;""</formula>
    </cfRule>
  </conditionalFormatting>
  <conditionalFormatting sqref="G166">
    <cfRule type="expression" dxfId="223" priority="224" stopIfTrue="1">
      <formula>$A166&lt;&gt;""</formula>
    </cfRule>
  </conditionalFormatting>
  <conditionalFormatting sqref="G166">
    <cfRule type="expression" dxfId="222" priority="223" stopIfTrue="1">
      <formula>$A166&lt;&gt;""</formula>
    </cfRule>
  </conditionalFormatting>
  <conditionalFormatting sqref="G166">
    <cfRule type="expression" dxfId="221" priority="222" stopIfTrue="1">
      <formula>$A166&lt;&gt;""</formula>
    </cfRule>
  </conditionalFormatting>
  <conditionalFormatting sqref="F167">
    <cfRule type="expression" dxfId="220" priority="220" stopIfTrue="1">
      <formula>$A167&lt;&gt;""</formula>
    </cfRule>
  </conditionalFormatting>
  <conditionalFormatting sqref="F167">
    <cfRule type="expression" dxfId="219" priority="221" stopIfTrue="1">
      <formula>$A167&lt;&gt;""</formula>
    </cfRule>
  </conditionalFormatting>
  <conditionalFormatting sqref="G167">
    <cfRule type="expression" dxfId="218" priority="218" stopIfTrue="1">
      <formula>$A167&lt;&gt;""</formula>
    </cfRule>
  </conditionalFormatting>
  <conditionalFormatting sqref="G167">
    <cfRule type="expression" dxfId="217" priority="219" stopIfTrue="1">
      <formula>$A167&lt;&gt;""</formula>
    </cfRule>
  </conditionalFormatting>
  <conditionalFormatting sqref="G167">
    <cfRule type="expression" dxfId="216" priority="217" stopIfTrue="1">
      <formula>$A167&lt;&gt;""</formula>
    </cfRule>
  </conditionalFormatting>
  <conditionalFormatting sqref="F168">
    <cfRule type="expression" dxfId="215" priority="215" stopIfTrue="1">
      <formula>$A168&lt;&gt;""</formula>
    </cfRule>
  </conditionalFormatting>
  <conditionalFormatting sqref="F168">
    <cfRule type="expression" dxfId="214" priority="216" stopIfTrue="1">
      <formula>$A168&lt;&gt;""</formula>
    </cfRule>
  </conditionalFormatting>
  <conditionalFormatting sqref="F169">
    <cfRule type="expression" dxfId="213" priority="213" stopIfTrue="1">
      <formula>$A169&lt;&gt;""</formula>
    </cfRule>
  </conditionalFormatting>
  <conditionalFormatting sqref="F169">
    <cfRule type="expression" dxfId="212" priority="214" stopIfTrue="1">
      <formula>$A169&lt;&gt;""</formula>
    </cfRule>
  </conditionalFormatting>
  <conditionalFormatting sqref="F169">
    <cfRule type="expression" dxfId="211" priority="212" stopIfTrue="1">
      <formula>$A169&lt;&gt;""</formula>
    </cfRule>
  </conditionalFormatting>
  <conditionalFormatting sqref="F169">
    <cfRule type="expression" dxfId="210" priority="211" stopIfTrue="1">
      <formula>$A169&lt;&gt;""</formula>
    </cfRule>
  </conditionalFormatting>
  <conditionalFormatting sqref="F169">
    <cfRule type="expression" dxfId="209" priority="210" stopIfTrue="1">
      <formula>$A169&lt;&gt;""</formula>
    </cfRule>
  </conditionalFormatting>
  <conditionalFormatting sqref="G169">
    <cfRule type="expression" dxfId="208" priority="208" stopIfTrue="1">
      <formula>$A169&lt;&gt;""</formula>
    </cfRule>
  </conditionalFormatting>
  <conditionalFormatting sqref="G169">
    <cfRule type="expression" dxfId="207" priority="209" stopIfTrue="1">
      <formula>$A169&lt;&gt;""</formula>
    </cfRule>
  </conditionalFormatting>
  <conditionalFormatting sqref="F175">
    <cfRule type="expression" dxfId="206" priority="206" stopIfTrue="1">
      <formula>$A175&lt;&gt;""</formula>
    </cfRule>
  </conditionalFormatting>
  <conditionalFormatting sqref="F175">
    <cfRule type="expression" dxfId="205" priority="207" stopIfTrue="1">
      <formula>$A175&lt;&gt;""</formula>
    </cfRule>
  </conditionalFormatting>
  <conditionalFormatting sqref="G175">
    <cfRule type="expression" dxfId="204" priority="204" stopIfTrue="1">
      <formula>$A175&lt;&gt;""</formula>
    </cfRule>
  </conditionalFormatting>
  <conditionalFormatting sqref="G175">
    <cfRule type="expression" dxfId="203" priority="205" stopIfTrue="1">
      <formula>$A175&lt;&gt;""</formula>
    </cfRule>
  </conditionalFormatting>
  <conditionalFormatting sqref="G176">
    <cfRule type="expression" dxfId="202" priority="202" stopIfTrue="1">
      <formula>$A176&lt;&gt;""</formula>
    </cfRule>
  </conditionalFormatting>
  <conditionalFormatting sqref="G176">
    <cfRule type="expression" dxfId="201" priority="203" stopIfTrue="1">
      <formula>$A176&lt;&gt;""</formula>
    </cfRule>
  </conditionalFormatting>
  <conditionalFormatting sqref="G184">
    <cfRule type="expression" dxfId="200" priority="200" stopIfTrue="1">
      <formula>$A184&lt;&gt;""</formula>
    </cfRule>
  </conditionalFormatting>
  <conditionalFormatting sqref="G184">
    <cfRule type="expression" dxfId="199" priority="201" stopIfTrue="1">
      <formula>$A184&lt;&gt;""</formula>
    </cfRule>
  </conditionalFormatting>
  <conditionalFormatting sqref="G185">
    <cfRule type="expression" dxfId="198" priority="198" stopIfTrue="1">
      <formula>$A185&lt;&gt;""</formula>
    </cfRule>
  </conditionalFormatting>
  <conditionalFormatting sqref="G185">
    <cfRule type="expression" dxfId="197" priority="199" stopIfTrue="1">
      <formula>$A185&lt;&gt;""</formula>
    </cfRule>
  </conditionalFormatting>
  <conditionalFormatting sqref="H185">
    <cfRule type="expression" dxfId="196" priority="196" stopIfTrue="1">
      <formula>$A185&lt;&gt;""</formula>
    </cfRule>
  </conditionalFormatting>
  <conditionalFormatting sqref="H185">
    <cfRule type="expression" dxfId="195" priority="197" stopIfTrue="1">
      <formula>$A185&lt;&gt;""</formula>
    </cfRule>
  </conditionalFormatting>
  <conditionalFormatting sqref="H188">
    <cfRule type="expression" dxfId="194" priority="194" stopIfTrue="1">
      <formula>$A188&lt;&gt;""</formula>
    </cfRule>
  </conditionalFormatting>
  <conditionalFormatting sqref="H188">
    <cfRule type="expression" dxfId="193" priority="195" stopIfTrue="1">
      <formula>$A188&lt;&gt;""</formula>
    </cfRule>
  </conditionalFormatting>
  <conditionalFormatting sqref="G191">
    <cfRule type="expression" dxfId="192" priority="192" stopIfTrue="1">
      <formula>$A191&lt;&gt;""</formula>
    </cfRule>
  </conditionalFormatting>
  <conditionalFormatting sqref="G191">
    <cfRule type="expression" dxfId="191" priority="193" stopIfTrue="1">
      <formula>$A191&lt;&gt;""</formula>
    </cfRule>
  </conditionalFormatting>
  <conditionalFormatting sqref="F192">
    <cfRule type="expression" dxfId="190" priority="190" stopIfTrue="1">
      <formula>$A192&lt;&gt;""</formula>
    </cfRule>
  </conditionalFormatting>
  <conditionalFormatting sqref="F192">
    <cfRule type="expression" dxfId="189" priority="191" stopIfTrue="1">
      <formula>$A192&lt;&gt;""</formula>
    </cfRule>
  </conditionalFormatting>
  <conditionalFormatting sqref="F192">
    <cfRule type="expression" dxfId="188" priority="189" stopIfTrue="1">
      <formula>$A192&lt;&gt;""</formula>
    </cfRule>
  </conditionalFormatting>
  <conditionalFormatting sqref="F192">
    <cfRule type="expression" dxfId="187" priority="188" stopIfTrue="1">
      <formula>$A192&lt;&gt;""</formula>
    </cfRule>
  </conditionalFormatting>
  <conditionalFormatting sqref="G192">
    <cfRule type="expression" dxfId="186" priority="186" stopIfTrue="1">
      <formula>$A192&lt;&gt;""</formula>
    </cfRule>
  </conditionalFormatting>
  <conditionalFormatting sqref="G192">
    <cfRule type="expression" dxfId="185" priority="187" stopIfTrue="1">
      <formula>$A192&lt;&gt;""</formula>
    </cfRule>
  </conditionalFormatting>
  <conditionalFormatting sqref="G192">
    <cfRule type="expression" dxfId="184" priority="185" stopIfTrue="1">
      <formula>$A192&lt;&gt;""</formula>
    </cfRule>
  </conditionalFormatting>
  <conditionalFormatting sqref="F193">
    <cfRule type="expression" dxfId="183" priority="183" stopIfTrue="1">
      <formula>$A193&lt;&gt;""</formula>
    </cfRule>
  </conditionalFormatting>
  <conditionalFormatting sqref="F193">
    <cfRule type="expression" dxfId="182" priority="184" stopIfTrue="1">
      <formula>$A193&lt;&gt;""</formula>
    </cfRule>
  </conditionalFormatting>
  <conditionalFormatting sqref="G193">
    <cfRule type="expression" dxfId="181" priority="181" stopIfTrue="1">
      <formula>$A193&lt;&gt;""</formula>
    </cfRule>
  </conditionalFormatting>
  <conditionalFormatting sqref="G193">
    <cfRule type="expression" dxfId="180" priority="182" stopIfTrue="1">
      <formula>$A193&lt;&gt;""</formula>
    </cfRule>
  </conditionalFormatting>
  <conditionalFormatting sqref="G194">
    <cfRule type="expression" dxfId="179" priority="179" stopIfTrue="1">
      <formula>$A194&lt;&gt;""</formula>
    </cfRule>
  </conditionalFormatting>
  <conditionalFormatting sqref="G194">
    <cfRule type="expression" dxfId="178" priority="180" stopIfTrue="1">
      <formula>$A194&lt;&gt;""</formula>
    </cfRule>
  </conditionalFormatting>
  <conditionalFormatting sqref="G194">
    <cfRule type="expression" dxfId="177" priority="178" stopIfTrue="1">
      <formula>$A194&lt;&gt;""</formula>
    </cfRule>
  </conditionalFormatting>
  <conditionalFormatting sqref="G194">
    <cfRule type="expression" dxfId="176" priority="177" stopIfTrue="1">
      <formula>$A194&lt;&gt;""</formula>
    </cfRule>
  </conditionalFormatting>
  <conditionalFormatting sqref="F198">
    <cfRule type="expression" dxfId="175" priority="175" stopIfTrue="1">
      <formula>$A198&lt;&gt;""</formula>
    </cfRule>
  </conditionalFormatting>
  <conditionalFormatting sqref="F198">
    <cfRule type="expression" dxfId="174" priority="176" stopIfTrue="1">
      <formula>$A198&lt;&gt;""</formula>
    </cfRule>
  </conditionalFormatting>
  <conditionalFormatting sqref="F198">
    <cfRule type="expression" dxfId="173" priority="174" stopIfTrue="1">
      <formula>$A198&lt;&gt;""</formula>
    </cfRule>
  </conditionalFormatting>
  <conditionalFormatting sqref="G198">
    <cfRule type="expression" dxfId="172" priority="172" stopIfTrue="1">
      <formula>$A198&lt;&gt;""</formula>
    </cfRule>
  </conditionalFormatting>
  <conditionalFormatting sqref="G198">
    <cfRule type="expression" dxfId="171" priority="173" stopIfTrue="1">
      <formula>$A198&lt;&gt;""</formula>
    </cfRule>
  </conditionalFormatting>
  <conditionalFormatting sqref="G198">
    <cfRule type="expression" dxfId="170" priority="171" stopIfTrue="1">
      <formula>$A198&lt;&gt;""</formula>
    </cfRule>
  </conditionalFormatting>
  <conditionalFormatting sqref="G198">
    <cfRule type="expression" dxfId="169" priority="170" stopIfTrue="1">
      <formula>$A198&lt;&gt;""</formula>
    </cfRule>
  </conditionalFormatting>
  <conditionalFormatting sqref="G198">
    <cfRule type="expression" dxfId="168" priority="169" stopIfTrue="1">
      <formula>$A198&lt;&gt;""</formula>
    </cfRule>
  </conditionalFormatting>
  <conditionalFormatting sqref="G198">
    <cfRule type="expression" dxfId="167" priority="168" stopIfTrue="1">
      <formula>$A198&lt;&gt;""</formula>
    </cfRule>
  </conditionalFormatting>
  <conditionalFormatting sqref="G198">
    <cfRule type="expression" dxfId="166" priority="167" stopIfTrue="1">
      <formula>$A198&lt;&gt;""</formula>
    </cfRule>
  </conditionalFormatting>
  <conditionalFormatting sqref="G198">
    <cfRule type="expression" dxfId="165" priority="166" stopIfTrue="1">
      <formula>$A198&lt;&gt;""</formula>
    </cfRule>
  </conditionalFormatting>
  <conditionalFormatting sqref="G198">
    <cfRule type="expression" dxfId="164" priority="165" stopIfTrue="1">
      <formula>$A198&lt;&gt;""</formula>
    </cfRule>
  </conditionalFormatting>
  <conditionalFormatting sqref="G198">
    <cfRule type="expression" dxfId="163" priority="164" stopIfTrue="1">
      <formula>$A198&lt;&gt;""</formula>
    </cfRule>
  </conditionalFormatting>
  <conditionalFormatting sqref="G198">
    <cfRule type="expression" dxfId="162" priority="163" stopIfTrue="1">
      <formula>$A198&lt;&gt;""</formula>
    </cfRule>
  </conditionalFormatting>
  <conditionalFormatting sqref="G198">
    <cfRule type="expression" dxfId="161" priority="162" stopIfTrue="1">
      <formula>$A198&lt;&gt;""</formula>
    </cfRule>
  </conditionalFormatting>
  <conditionalFormatting sqref="G198">
    <cfRule type="expression" dxfId="160" priority="161" stopIfTrue="1">
      <formula>$A198&lt;&gt;""</formula>
    </cfRule>
  </conditionalFormatting>
  <conditionalFormatting sqref="G198">
    <cfRule type="expression" dxfId="159" priority="160" stopIfTrue="1">
      <formula>$A198&lt;&gt;""</formula>
    </cfRule>
  </conditionalFormatting>
  <conditionalFormatting sqref="G198">
    <cfRule type="expression" dxfId="158" priority="159" stopIfTrue="1">
      <formula>$A198&lt;&gt;""</formula>
    </cfRule>
  </conditionalFormatting>
  <conditionalFormatting sqref="G198">
    <cfRule type="expression" dxfId="157" priority="158" stopIfTrue="1">
      <formula>$A198&lt;&gt;""</formula>
    </cfRule>
  </conditionalFormatting>
  <conditionalFormatting sqref="G199">
    <cfRule type="expression" dxfId="156" priority="156" stopIfTrue="1">
      <formula>$A199&lt;&gt;""</formula>
    </cfRule>
  </conditionalFormatting>
  <conditionalFormatting sqref="G199">
    <cfRule type="expression" dxfId="155" priority="157" stopIfTrue="1">
      <formula>$A199&lt;&gt;""</formula>
    </cfRule>
  </conditionalFormatting>
  <conditionalFormatting sqref="F200">
    <cfRule type="expression" dxfId="154" priority="154" stopIfTrue="1">
      <formula>$A200&lt;&gt;""</formula>
    </cfRule>
  </conditionalFormatting>
  <conditionalFormatting sqref="F200">
    <cfRule type="expression" dxfId="153" priority="155" stopIfTrue="1">
      <formula>$A200&lt;&gt;""</formula>
    </cfRule>
  </conditionalFormatting>
  <conditionalFormatting sqref="G200">
    <cfRule type="expression" dxfId="152" priority="152" stopIfTrue="1">
      <formula>$A200&lt;&gt;""</formula>
    </cfRule>
  </conditionalFormatting>
  <conditionalFormatting sqref="G200">
    <cfRule type="expression" dxfId="151" priority="153" stopIfTrue="1">
      <formula>$A200&lt;&gt;""</formula>
    </cfRule>
  </conditionalFormatting>
  <conditionalFormatting sqref="F201:F203">
    <cfRule type="expression" dxfId="150" priority="150" stopIfTrue="1">
      <formula>$A201&lt;&gt;""</formula>
    </cfRule>
  </conditionalFormatting>
  <conditionalFormatting sqref="F201:F203">
    <cfRule type="expression" dxfId="149" priority="151" stopIfTrue="1">
      <formula>$A201&lt;&gt;""</formula>
    </cfRule>
  </conditionalFormatting>
  <conditionalFormatting sqref="G201:G203">
    <cfRule type="expression" dxfId="148" priority="148" stopIfTrue="1">
      <formula>$A201&lt;&gt;""</formula>
    </cfRule>
  </conditionalFormatting>
  <conditionalFormatting sqref="G201:G203">
    <cfRule type="expression" dxfId="147" priority="149" stopIfTrue="1">
      <formula>$A201&lt;&gt;""</formula>
    </cfRule>
  </conditionalFormatting>
  <conditionalFormatting sqref="G201:G203">
    <cfRule type="expression" dxfId="146" priority="147" stopIfTrue="1">
      <formula>$A201&lt;&gt;""</formula>
    </cfRule>
  </conditionalFormatting>
  <conditionalFormatting sqref="G201:G203">
    <cfRule type="expression" dxfId="145" priority="146" stopIfTrue="1">
      <formula>$A201&lt;&gt;""</formula>
    </cfRule>
  </conditionalFormatting>
  <conditionalFormatting sqref="G201:G203">
    <cfRule type="expression" dxfId="144" priority="145" stopIfTrue="1">
      <formula>$A201&lt;&gt;""</formula>
    </cfRule>
  </conditionalFormatting>
  <conditionalFormatting sqref="G201:G203">
    <cfRule type="expression" dxfId="143" priority="144" stopIfTrue="1">
      <formula>$A201&lt;&gt;""</formula>
    </cfRule>
  </conditionalFormatting>
  <conditionalFormatting sqref="G201:G203">
    <cfRule type="expression" dxfId="142" priority="143" stopIfTrue="1">
      <formula>$A201&lt;&gt;""</formula>
    </cfRule>
  </conditionalFormatting>
  <conditionalFormatting sqref="G201:G203">
    <cfRule type="expression" dxfId="141" priority="142" stopIfTrue="1">
      <formula>$A201&lt;&gt;""</formula>
    </cfRule>
  </conditionalFormatting>
  <conditionalFormatting sqref="G201:G203">
    <cfRule type="expression" dxfId="140" priority="141" stopIfTrue="1">
      <formula>$A201&lt;&gt;""</formula>
    </cfRule>
  </conditionalFormatting>
  <conditionalFormatting sqref="G201:G203">
    <cfRule type="expression" dxfId="139" priority="140" stopIfTrue="1">
      <formula>$A201&lt;&gt;""</formula>
    </cfRule>
  </conditionalFormatting>
  <conditionalFormatting sqref="G201:G203">
    <cfRule type="expression" dxfId="138" priority="139" stopIfTrue="1">
      <formula>$A201&lt;&gt;""</formula>
    </cfRule>
  </conditionalFormatting>
  <conditionalFormatting sqref="G201:G203">
    <cfRule type="expression" dxfId="137" priority="138" stopIfTrue="1">
      <formula>$A201&lt;&gt;""</formula>
    </cfRule>
  </conditionalFormatting>
  <conditionalFormatting sqref="G201:G203">
    <cfRule type="expression" dxfId="136" priority="137" stopIfTrue="1">
      <formula>$A201&lt;&gt;""</formula>
    </cfRule>
  </conditionalFormatting>
  <conditionalFormatting sqref="G201:G203">
    <cfRule type="expression" dxfId="135" priority="136" stopIfTrue="1">
      <formula>$A201&lt;&gt;""</formula>
    </cfRule>
  </conditionalFormatting>
  <conditionalFormatting sqref="G201:G203">
    <cfRule type="expression" dxfId="134" priority="135" stopIfTrue="1">
      <formula>$A201&lt;&gt;""</formula>
    </cfRule>
  </conditionalFormatting>
  <conditionalFormatting sqref="G201:G203">
    <cfRule type="expression" dxfId="133" priority="134" stopIfTrue="1">
      <formula>$A201&lt;&gt;""</formula>
    </cfRule>
  </conditionalFormatting>
  <conditionalFormatting sqref="H205">
    <cfRule type="expression" dxfId="132" priority="133" stopIfTrue="1">
      <formula>$A205&lt;&gt;""</formula>
    </cfRule>
  </conditionalFormatting>
  <conditionalFormatting sqref="G205">
    <cfRule type="expression" dxfId="131" priority="132" stopIfTrue="1">
      <formula>$A205&lt;&gt;""</formula>
    </cfRule>
  </conditionalFormatting>
  <conditionalFormatting sqref="F206">
    <cfRule type="expression" dxfId="130" priority="130" stopIfTrue="1">
      <formula>$A206&lt;&gt;""</formula>
    </cfRule>
  </conditionalFormatting>
  <conditionalFormatting sqref="F206">
    <cfRule type="expression" dxfId="129" priority="131" stopIfTrue="1">
      <formula>$A206&lt;&gt;""</formula>
    </cfRule>
  </conditionalFormatting>
  <conditionalFormatting sqref="G206">
    <cfRule type="expression" dxfId="128" priority="128" stopIfTrue="1">
      <formula>$A206&lt;&gt;""</formula>
    </cfRule>
  </conditionalFormatting>
  <conditionalFormatting sqref="G206">
    <cfRule type="expression" dxfId="127" priority="129" stopIfTrue="1">
      <formula>$A206&lt;&gt;""</formula>
    </cfRule>
  </conditionalFormatting>
  <conditionalFormatting sqref="G206">
    <cfRule type="expression" dxfId="126" priority="127" stopIfTrue="1">
      <formula>$A206&lt;&gt;""</formula>
    </cfRule>
  </conditionalFormatting>
  <conditionalFormatting sqref="H206">
    <cfRule type="expression" dxfId="125" priority="125" stopIfTrue="1">
      <formula>$A206&lt;&gt;""</formula>
    </cfRule>
  </conditionalFormatting>
  <conditionalFormatting sqref="H206">
    <cfRule type="expression" dxfId="124" priority="126" stopIfTrue="1">
      <formula>$A206&lt;&gt;""</formula>
    </cfRule>
  </conditionalFormatting>
  <conditionalFormatting sqref="F207">
    <cfRule type="expression" dxfId="123" priority="123" stopIfTrue="1">
      <formula>$A207&lt;&gt;""</formula>
    </cfRule>
  </conditionalFormatting>
  <conditionalFormatting sqref="F207">
    <cfRule type="expression" dxfId="122" priority="124" stopIfTrue="1">
      <formula>$A207&lt;&gt;""</formula>
    </cfRule>
  </conditionalFormatting>
  <conditionalFormatting sqref="F207">
    <cfRule type="expression" dxfId="121" priority="122" stopIfTrue="1">
      <formula>$A207&lt;&gt;""</formula>
    </cfRule>
  </conditionalFormatting>
  <conditionalFormatting sqref="F207">
    <cfRule type="expression" dxfId="120" priority="121" stopIfTrue="1">
      <formula>$A207&lt;&gt;""</formula>
    </cfRule>
  </conditionalFormatting>
  <conditionalFormatting sqref="F207">
    <cfRule type="expression" dxfId="119" priority="120" stopIfTrue="1">
      <formula>$A207&lt;&gt;""</formula>
    </cfRule>
  </conditionalFormatting>
  <conditionalFormatting sqref="G207">
    <cfRule type="expression" dxfId="118" priority="118" stopIfTrue="1">
      <formula>$A207&lt;&gt;""</formula>
    </cfRule>
  </conditionalFormatting>
  <conditionalFormatting sqref="G207">
    <cfRule type="expression" dxfId="117" priority="119" stopIfTrue="1">
      <formula>$A207&lt;&gt;""</formula>
    </cfRule>
  </conditionalFormatting>
  <conditionalFormatting sqref="H207">
    <cfRule type="expression" dxfId="116" priority="116" stopIfTrue="1">
      <formula>$A207&lt;&gt;""</formula>
    </cfRule>
  </conditionalFormatting>
  <conditionalFormatting sqref="H207">
    <cfRule type="expression" dxfId="115" priority="117" stopIfTrue="1">
      <formula>$A207&lt;&gt;""</formula>
    </cfRule>
  </conditionalFormatting>
  <conditionalFormatting sqref="F210">
    <cfRule type="expression" dxfId="114" priority="114" stopIfTrue="1">
      <formula>$A210&lt;&gt;""</formula>
    </cfRule>
  </conditionalFormatting>
  <conditionalFormatting sqref="F210">
    <cfRule type="expression" dxfId="113" priority="115" stopIfTrue="1">
      <formula>$A210&lt;&gt;""</formula>
    </cfRule>
  </conditionalFormatting>
  <conditionalFormatting sqref="G210">
    <cfRule type="expression" dxfId="112" priority="112" stopIfTrue="1">
      <formula>$A210&lt;&gt;""</formula>
    </cfRule>
  </conditionalFormatting>
  <conditionalFormatting sqref="G210">
    <cfRule type="expression" dxfId="111" priority="113" stopIfTrue="1">
      <formula>$A210&lt;&gt;""</formula>
    </cfRule>
  </conditionalFormatting>
  <conditionalFormatting sqref="H210">
    <cfRule type="expression" dxfId="110" priority="110" stopIfTrue="1">
      <formula>$A210&lt;&gt;""</formula>
    </cfRule>
  </conditionalFormatting>
  <conditionalFormatting sqref="H210">
    <cfRule type="expression" dxfId="109" priority="111" stopIfTrue="1">
      <formula>$A210&lt;&gt;""</formula>
    </cfRule>
  </conditionalFormatting>
  <conditionalFormatting sqref="G211">
    <cfRule type="expression" dxfId="108" priority="108" stopIfTrue="1">
      <formula>$A211&lt;&gt;""</formula>
    </cfRule>
  </conditionalFormatting>
  <conditionalFormatting sqref="G211">
    <cfRule type="expression" dxfId="107" priority="109" stopIfTrue="1">
      <formula>$A211&lt;&gt;""</formula>
    </cfRule>
  </conditionalFormatting>
  <conditionalFormatting sqref="H211">
    <cfRule type="expression" dxfId="106" priority="106" stopIfTrue="1">
      <formula>$A211&lt;&gt;""</formula>
    </cfRule>
  </conditionalFormatting>
  <conditionalFormatting sqref="H211">
    <cfRule type="expression" dxfId="105" priority="107" stopIfTrue="1">
      <formula>$A211&lt;&gt;""</formula>
    </cfRule>
  </conditionalFormatting>
  <conditionalFormatting sqref="F213">
    <cfRule type="expression" dxfId="104" priority="105" stopIfTrue="1">
      <formula>$A213&lt;&gt;""</formula>
    </cfRule>
  </conditionalFormatting>
  <conditionalFormatting sqref="G213">
    <cfRule type="expression" dxfId="103" priority="104" stopIfTrue="1">
      <formula>$A213&lt;&gt;""</formula>
    </cfRule>
  </conditionalFormatting>
  <conditionalFormatting sqref="H213">
    <cfRule type="expression" dxfId="102" priority="103" stopIfTrue="1">
      <formula>$A213&lt;&gt;""</formula>
    </cfRule>
  </conditionalFormatting>
  <conditionalFormatting sqref="F214">
    <cfRule type="expression" dxfId="101" priority="101" stopIfTrue="1">
      <formula>$A214&lt;&gt;""</formula>
    </cfRule>
  </conditionalFormatting>
  <conditionalFormatting sqref="F214">
    <cfRule type="expression" dxfId="100" priority="102" stopIfTrue="1">
      <formula>$A214&lt;&gt;""</formula>
    </cfRule>
  </conditionalFormatting>
  <conditionalFormatting sqref="G214">
    <cfRule type="expression" dxfId="99" priority="99" stopIfTrue="1">
      <formula>$A214&lt;&gt;""</formula>
    </cfRule>
  </conditionalFormatting>
  <conditionalFormatting sqref="G214">
    <cfRule type="expression" dxfId="98" priority="100" stopIfTrue="1">
      <formula>$A214&lt;&gt;""</formula>
    </cfRule>
  </conditionalFormatting>
  <conditionalFormatting sqref="H214">
    <cfRule type="expression" dxfId="97" priority="98" stopIfTrue="1">
      <formula>$A214&lt;&gt;""</formula>
    </cfRule>
  </conditionalFormatting>
  <conditionalFormatting sqref="G218">
    <cfRule type="expression" dxfId="96" priority="96" stopIfTrue="1">
      <formula>$A218&lt;&gt;""</formula>
    </cfRule>
  </conditionalFormatting>
  <conditionalFormatting sqref="G218">
    <cfRule type="expression" dxfId="95" priority="97" stopIfTrue="1">
      <formula>$A218&lt;&gt;""</formula>
    </cfRule>
  </conditionalFormatting>
  <conditionalFormatting sqref="G218">
    <cfRule type="expression" dxfId="94" priority="95" stopIfTrue="1">
      <formula>$A218&lt;&gt;""</formula>
    </cfRule>
  </conditionalFormatting>
  <conditionalFormatting sqref="G218">
    <cfRule type="expression" dxfId="93" priority="94" stopIfTrue="1">
      <formula>$A218&lt;&gt;""</formula>
    </cfRule>
  </conditionalFormatting>
  <conditionalFormatting sqref="G218">
    <cfRule type="expression" dxfId="92" priority="93" stopIfTrue="1">
      <formula>$A218&lt;&gt;""</formula>
    </cfRule>
  </conditionalFormatting>
  <conditionalFormatting sqref="G218">
    <cfRule type="expression" dxfId="91" priority="92" stopIfTrue="1">
      <formula>$A218&lt;&gt;""</formula>
    </cfRule>
  </conditionalFormatting>
  <conditionalFormatting sqref="G218">
    <cfRule type="expression" dxfId="90" priority="91" stopIfTrue="1">
      <formula>$A218&lt;&gt;""</formula>
    </cfRule>
  </conditionalFormatting>
  <conditionalFormatting sqref="G218">
    <cfRule type="expression" dxfId="89" priority="90" stopIfTrue="1">
      <formula>$A218&lt;&gt;""</formula>
    </cfRule>
  </conditionalFormatting>
  <conditionalFormatting sqref="G218">
    <cfRule type="expression" dxfId="88" priority="89" stopIfTrue="1">
      <formula>$A218&lt;&gt;""</formula>
    </cfRule>
  </conditionalFormatting>
  <conditionalFormatting sqref="G218">
    <cfRule type="expression" dxfId="87" priority="88" stopIfTrue="1">
      <formula>$A218&lt;&gt;""</formula>
    </cfRule>
  </conditionalFormatting>
  <conditionalFormatting sqref="G218">
    <cfRule type="expression" dxfId="86" priority="87" stopIfTrue="1">
      <formula>$A218&lt;&gt;""</formula>
    </cfRule>
  </conditionalFormatting>
  <conditionalFormatting sqref="G218">
    <cfRule type="expression" dxfId="85" priority="86" stopIfTrue="1">
      <formula>$A218&lt;&gt;""</formula>
    </cfRule>
  </conditionalFormatting>
  <conditionalFormatting sqref="G218">
    <cfRule type="expression" dxfId="84" priority="85" stopIfTrue="1">
      <formula>$A218&lt;&gt;""</formula>
    </cfRule>
  </conditionalFormatting>
  <conditionalFormatting sqref="G218">
    <cfRule type="expression" dxfId="83" priority="84" stopIfTrue="1">
      <formula>$A218&lt;&gt;""</formula>
    </cfRule>
  </conditionalFormatting>
  <conditionalFormatting sqref="G218">
    <cfRule type="expression" dxfId="82" priority="83" stopIfTrue="1">
      <formula>$A218&lt;&gt;""</formula>
    </cfRule>
  </conditionalFormatting>
  <conditionalFormatting sqref="G218">
    <cfRule type="expression" dxfId="81" priority="82" stopIfTrue="1">
      <formula>$A218&lt;&gt;""</formula>
    </cfRule>
  </conditionalFormatting>
  <conditionalFormatting sqref="G219">
    <cfRule type="expression" dxfId="80" priority="80" stopIfTrue="1">
      <formula>$A219&lt;&gt;""</formula>
    </cfRule>
  </conditionalFormatting>
  <conditionalFormatting sqref="G219">
    <cfRule type="expression" dxfId="79" priority="81" stopIfTrue="1">
      <formula>$A219&lt;&gt;""</formula>
    </cfRule>
  </conditionalFormatting>
  <conditionalFormatting sqref="G219">
    <cfRule type="expression" dxfId="78" priority="79" stopIfTrue="1">
      <formula>$A219&lt;&gt;""</formula>
    </cfRule>
  </conditionalFormatting>
  <conditionalFormatting sqref="G219">
    <cfRule type="expression" dxfId="77" priority="78" stopIfTrue="1">
      <formula>$A219&lt;&gt;""</formula>
    </cfRule>
  </conditionalFormatting>
  <conditionalFormatting sqref="G219">
    <cfRule type="expression" dxfId="76" priority="77" stopIfTrue="1">
      <formula>$A219&lt;&gt;""</formula>
    </cfRule>
  </conditionalFormatting>
  <conditionalFormatting sqref="G219">
    <cfRule type="expression" dxfId="75" priority="76" stopIfTrue="1">
      <formula>$A219&lt;&gt;""</formula>
    </cfRule>
  </conditionalFormatting>
  <conditionalFormatting sqref="G219">
    <cfRule type="expression" dxfId="74" priority="75" stopIfTrue="1">
      <formula>$A219&lt;&gt;""</formula>
    </cfRule>
  </conditionalFormatting>
  <conditionalFormatting sqref="G219">
    <cfRule type="expression" dxfId="73" priority="74" stopIfTrue="1">
      <formula>$A219&lt;&gt;""</formula>
    </cfRule>
  </conditionalFormatting>
  <conditionalFormatting sqref="G219">
    <cfRule type="expression" dxfId="72" priority="73" stopIfTrue="1">
      <formula>$A219&lt;&gt;""</formula>
    </cfRule>
  </conditionalFormatting>
  <conditionalFormatting sqref="G219">
    <cfRule type="expression" dxfId="71" priority="72" stopIfTrue="1">
      <formula>$A219&lt;&gt;""</formula>
    </cfRule>
  </conditionalFormatting>
  <conditionalFormatting sqref="G219">
    <cfRule type="expression" dxfId="70" priority="71" stopIfTrue="1">
      <formula>$A219&lt;&gt;""</formula>
    </cfRule>
  </conditionalFormatting>
  <conditionalFormatting sqref="G219">
    <cfRule type="expression" dxfId="69" priority="70" stopIfTrue="1">
      <formula>$A219&lt;&gt;""</formula>
    </cfRule>
  </conditionalFormatting>
  <conditionalFormatting sqref="G219">
    <cfRule type="expression" dxfId="68" priority="69" stopIfTrue="1">
      <formula>$A219&lt;&gt;""</formula>
    </cfRule>
  </conditionalFormatting>
  <conditionalFormatting sqref="G219">
    <cfRule type="expression" dxfId="67" priority="68" stopIfTrue="1">
      <formula>$A219&lt;&gt;""</formula>
    </cfRule>
  </conditionalFormatting>
  <conditionalFormatting sqref="G219">
    <cfRule type="expression" dxfId="66" priority="67" stopIfTrue="1">
      <formula>$A219&lt;&gt;""</formula>
    </cfRule>
  </conditionalFormatting>
  <conditionalFormatting sqref="G219">
    <cfRule type="expression" dxfId="65" priority="66" stopIfTrue="1">
      <formula>$A219&lt;&gt;""</formula>
    </cfRule>
  </conditionalFormatting>
  <conditionalFormatting sqref="F218">
    <cfRule type="expression" dxfId="64" priority="64" stopIfTrue="1">
      <formula>$A218&lt;&gt;""</formula>
    </cfRule>
  </conditionalFormatting>
  <conditionalFormatting sqref="F218">
    <cfRule type="expression" dxfId="63" priority="65" stopIfTrue="1">
      <formula>$A218&lt;&gt;""</formula>
    </cfRule>
  </conditionalFormatting>
  <conditionalFormatting sqref="F219">
    <cfRule type="expression" dxfId="62" priority="62" stopIfTrue="1">
      <formula>$A219&lt;&gt;""</formula>
    </cfRule>
  </conditionalFormatting>
  <conditionalFormatting sqref="F219">
    <cfRule type="expression" dxfId="61" priority="63" stopIfTrue="1">
      <formula>$A219&lt;&gt;""</formula>
    </cfRule>
  </conditionalFormatting>
  <conditionalFormatting sqref="F220">
    <cfRule type="expression" dxfId="60" priority="60" stopIfTrue="1">
      <formula>$A220&lt;&gt;""</formula>
    </cfRule>
  </conditionalFormatting>
  <conditionalFormatting sqref="F220">
    <cfRule type="expression" dxfId="59" priority="61" stopIfTrue="1">
      <formula>$A220&lt;&gt;""</formula>
    </cfRule>
  </conditionalFormatting>
  <conditionalFormatting sqref="F220">
    <cfRule type="expression" dxfId="58" priority="59" stopIfTrue="1">
      <formula>$A220&lt;&gt;""</formula>
    </cfRule>
  </conditionalFormatting>
  <conditionalFormatting sqref="F220">
    <cfRule type="expression" dxfId="57" priority="58" stopIfTrue="1">
      <formula>$A220&lt;&gt;""</formula>
    </cfRule>
  </conditionalFormatting>
  <conditionalFormatting sqref="G220">
    <cfRule type="expression" dxfId="56" priority="56" stopIfTrue="1">
      <formula>$A220&lt;&gt;""</formula>
    </cfRule>
  </conditionalFormatting>
  <conditionalFormatting sqref="G220">
    <cfRule type="expression" dxfId="55" priority="57" stopIfTrue="1">
      <formula>$A220&lt;&gt;""</formula>
    </cfRule>
  </conditionalFormatting>
  <conditionalFormatting sqref="G220">
    <cfRule type="expression" dxfId="54" priority="55" stopIfTrue="1">
      <formula>$A220&lt;&gt;""</formula>
    </cfRule>
  </conditionalFormatting>
  <conditionalFormatting sqref="H220">
    <cfRule type="expression" dxfId="53" priority="53" stopIfTrue="1">
      <formula>$A220&lt;&gt;""</formula>
    </cfRule>
  </conditionalFormatting>
  <conditionalFormatting sqref="H220">
    <cfRule type="expression" dxfId="52" priority="54" stopIfTrue="1">
      <formula>$A220&lt;&gt;""</formula>
    </cfRule>
  </conditionalFormatting>
  <conditionalFormatting sqref="G221">
    <cfRule type="expression" dxfId="51" priority="51" stopIfTrue="1">
      <formula>$A221&lt;&gt;""</formula>
    </cfRule>
  </conditionalFormatting>
  <conditionalFormatting sqref="G221">
    <cfRule type="expression" dxfId="50" priority="52" stopIfTrue="1">
      <formula>$A221&lt;&gt;""</formula>
    </cfRule>
  </conditionalFormatting>
  <conditionalFormatting sqref="H221">
    <cfRule type="expression" dxfId="49" priority="49" stopIfTrue="1">
      <formula>$A221&lt;&gt;""</formula>
    </cfRule>
  </conditionalFormatting>
  <conditionalFormatting sqref="H221">
    <cfRule type="expression" dxfId="48" priority="50" stopIfTrue="1">
      <formula>$A221&lt;&gt;""</formula>
    </cfRule>
  </conditionalFormatting>
  <conditionalFormatting sqref="H224">
    <cfRule type="expression" dxfId="47" priority="48" stopIfTrue="1">
      <formula>$A224&lt;&gt;""</formula>
    </cfRule>
  </conditionalFormatting>
  <conditionalFormatting sqref="H224">
    <cfRule type="expression" dxfId="46" priority="47" stopIfTrue="1">
      <formula>$A224&lt;&gt;""</formula>
    </cfRule>
  </conditionalFormatting>
  <conditionalFormatting sqref="H224">
    <cfRule type="expression" dxfId="45" priority="46" stopIfTrue="1">
      <formula>$A224&lt;&gt;""</formula>
    </cfRule>
  </conditionalFormatting>
  <conditionalFormatting sqref="G224">
    <cfRule type="expression" dxfId="44" priority="45" stopIfTrue="1">
      <formula>$A224&lt;&gt;""</formula>
    </cfRule>
  </conditionalFormatting>
  <conditionalFormatting sqref="G224">
    <cfRule type="expression" dxfId="43" priority="44" stopIfTrue="1">
      <formula>$A224&lt;&gt;""</formula>
    </cfRule>
  </conditionalFormatting>
  <conditionalFormatting sqref="G224">
    <cfRule type="expression" dxfId="42" priority="43" stopIfTrue="1">
      <formula>$A224&lt;&gt;""</formula>
    </cfRule>
  </conditionalFormatting>
  <conditionalFormatting sqref="G224">
    <cfRule type="expression" dxfId="41" priority="42" stopIfTrue="1">
      <formula>$A224&lt;&gt;""</formula>
    </cfRule>
  </conditionalFormatting>
  <conditionalFormatting sqref="G224">
    <cfRule type="expression" dxfId="40" priority="41" stopIfTrue="1">
      <formula>$A224&lt;&gt;""</formula>
    </cfRule>
  </conditionalFormatting>
  <conditionalFormatting sqref="G224">
    <cfRule type="expression" dxfId="39" priority="40" stopIfTrue="1">
      <formula>$A224&lt;&gt;""</formula>
    </cfRule>
  </conditionalFormatting>
  <conditionalFormatting sqref="F225">
    <cfRule type="expression" dxfId="38" priority="38" stopIfTrue="1">
      <formula>$A225&lt;&gt;""</formula>
    </cfRule>
  </conditionalFormatting>
  <conditionalFormatting sqref="F225">
    <cfRule type="expression" dxfId="37" priority="39" stopIfTrue="1">
      <formula>$A225&lt;&gt;""</formula>
    </cfRule>
  </conditionalFormatting>
  <conditionalFormatting sqref="G226">
    <cfRule type="expression" dxfId="36" priority="36" stopIfTrue="1">
      <formula>$A226&lt;&gt;""</formula>
    </cfRule>
  </conditionalFormatting>
  <conditionalFormatting sqref="G226">
    <cfRule type="expression" dxfId="35" priority="37" stopIfTrue="1">
      <formula>$A226&lt;&gt;""</formula>
    </cfRule>
  </conditionalFormatting>
  <conditionalFormatting sqref="G226">
    <cfRule type="expression" dxfId="34" priority="35" stopIfTrue="1">
      <formula>$A226&lt;&gt;""</formula>
    </cfRule>
  </conditionalFormatting>
  <conditionalFormatting sqref="G226">
    <cfRule type="expression" dxfId="33" priority="34" stopIfTrue="1">
      <formula>$A226&lt;&gt;""</formula>
    </cfRule>
  </conditionalFormatting>
  <conditionalFormatting sqref="G226">
    <cfRule type="expression" dxfId="32" priority="33" stopIfTrue="1">
      <formula>$A226&lt;&gt;""</formula>
    </cfRule>
  </conditionalFormatting>
  <conditionalFormatting sqref="G226">
    <cfRule type="expression" dxfId="31" priority="32" stopIfTrue="1">
      <formula>$A226&lt;&gt;""</formula>
    </cfRule>
  </conditionalFormatting>
  <conditionalFormatting sqref="G226">
    <cfRule type="expression" dxfId="30" priority="31" stopIfTrue="1">
      <formula>$A226&lt;&gt;""</formula>
    </cfRule>
  </conditionalFormatting>
  <conditionalFormatting sqref="G226">
    <cfRule type="expression" dxfId="29" priority="30" stopIfTrue="1">
      <formula>$A226&lt;&gt;""</formula>
    </cfRule>
  </conditionalFormatting>
  <conditionalFormatting sqref="G226">
    <cfRule type="expression" dxfId="28" priority="29" stopIfTrue="1">
      <formula>$A226&lt;&gt;""</formula>
    </cfRule>
  </conditionalFormatting>
  <conditionalFormatting sqref="G226">
    <cfRule type="expression" dxfId="27" priority="28" stopIfTrue="1">
      <formula>$A226&lt;&gt;""</formula>
    </cfRule>
  </conditionalFormatting>
  <conditionalFormatting sqref="G226">
    <cfRule type="expression" dxfId="26" priority="27" stopIfTrue="1">
      <formula>$A226&lt;&gt;""</formula>
    </cfRule>
  </conditionalFormatting>
  <conditionalFormatting sqref="G226">
    <cfRule type="expression" dxfId="25" priority="26" stopIfTrue="1">
      <formula>$A226&lt;&gt;""</formula>
    </cfRule>
  </conditionalFormatting>
  <conditionalFormatting sqref="G226">
    <cfRule type="expression" dxfId="24" priority="25" stopIfTrue="1">
      <formula>$A226&lt;&gt;""</formula>
    </cfRule>
  </conditionalFormatting>
  <conditionalFormatting sqref="G226">
    <cfRule type="expression" dxfId="23" priority="24" stopIfTrue="1">
      <formula>$A226&lt;&gt;""</formula>
    </cfRule>
  </conditionalFormatting>
  <conditionalFormatting sqref="G226">
    <cfRule type="expression" dxfId="22" priority="23" stopIfTrue="1">
      <formula>$A226&lt;&gt;""</formula>
    </cfRule>
  </conditionalFormatting>
  <conditionalFormatting sqref="G226">
    <cfRule type="expression" dxfId="21" priority="22" stopIfTrue="1">
      <formula>$A226&lt;&gt;""</formula>
    </cfRule>
  </conditionalFormatting>
  <conditionalFormatting sqref="G227">
    <cfRule type="expression" dxfId="20" priority="20" stopIfTrue="1">
      <formula>$A227&lt;&gt;""</formula>
    </cfRule>
  </conditionalFormatting>
  <conditionalFormatting sqref="G227">
    <cfRule type="expression" dxfId="19" priority="21" stopIfTrue="1">
      <formula>$A227&lt;&gt;""</formula>
    </cfRule>
  </conditionalFormatting>
  <conditionalFormatting sqref="G227">
    <cfRule type="expression" dxfId="18" priority="19" stopIfTrue="1">
      <formula>$A227&lt;&gt;""</formula>
    </cfRule>
  </conditionalFormatting>
  <conditionalFormatting sqref="G227">
    <cfRule type="expression" dxfId="17" priority="18" stopIfTrue="1">
      <formula>$A227&lt;&gt;""</formula>
    </cfRule>
  </conditionalFormatting>
  <conditionalFormatting sqref="G227">
    <cfRule type="expression" dxfId="16" priority="17" stopIfTrue="1">
      <formula>$A227&lt;&gt;""</formula>
    </cfRule>
  </conditionalFormatting>
  <conditionalFormatting sqref="G227">
    <cfRule type="expression" dxfId="15" priority="16" stopIfTrue="1">
      <formula>$A227&lt;&gt;""</formula>
    </cfRule>
  </conditionalFormatting>
  <conditionalFormatting sqref="G227">
    <cfRule type="expression" dxfId="14" priority="15" stopIfTrue="1">
      <formula>$A227&lt;&gt;""</formula>
    </cfRule>
  </conditionalFormatting>
  <conditionalFormatting sqref="G227">
    <cfRule type="expression" dxfId="13" priority="14" stopIfTrue="1">
      <formula>$A227&lt;&gt;""</formula>
    </cfRule>
  </conditionalFormatting>
  <conditionalFormatting sqref="G227">
    <cfRule type="expression" dxfId="12" priority="13" stopIfTrue="1">
      <formula>$A227&lt;&gt;""</formula>
    </cfRule>
  </conditionalFormatting>
  <conditionalFormatting sqref="G227">
    <cfRule type="expression" dxfId="11" priority="12" stopIfTrue="1">
      <formula>$A227&lt;&gt;""</formula>
    </cfRule>
  </conditionalFormatting>
  <conditionalFormatting sqref="G227">
    <cfRule type="expression" dxfId="10" priority="11" stopIfTrue="1">
      <formula>$A227&lt;&gt;""</formula>
    </cfRule>
  </conditionalFormatting>
  <conditionalFormatting sqref="G227">
    <cfRule type="expression" dxfId="9" priority="10" stopIfTrue="1">
      <formula>$A227&lt;&gt;""</formula>
    </cfRule>
  </conditionalFormatting>
  <conditionalFormatting sqref="G227">
    <cfRule type="expression" dxfId="8" priority="9" stopIfTrue="1">
      <formula>$A227&lt;&gt;""</formula>
    </cfRule>
  </conditionalFormatting>
  <conditionalFormatting sqref="G227">
    <cfRule type="expression" dxfId="7" priority="8" stopIfTrue="1">
      <formula>$A227&lt;&gt;""</formula>
    </cfRule>
  </conditionalFormatting>
  <conditionalFormatting sqref="G227">
    <cfRule type="expression" dxfId="6" priority="7" stopIfTrue="1">
      <formula>$A227&lt;&gt;""</formula>
    </cfRule>
  </conditionalFormatting>
  <conditionalFormatting sqref="G227">
    <cfRule type="expression" dxfId="5" priority="6" stopIfTrue="1">
      <formula>$A227&lt;&gt;""</formula>
    </cfRule>
  </conditionalFormatting>
  <conditionalFormatting sqref="F226">
    <cfRule type="expression" dxfId="4" priority="4" stopIfTrue="1">
      <formula>$A226&lt;&gt;""</formula>
    </cfRule>
  </conditionalFormatting>
  <conditionalFormatting sqref="F226">
    <cfRule type="expression" dxfId="3" priority="5" stopIfTrue="1">
      <formula>$A226&lt;&gt;""</formula>
    </cfRule>
  </conditionalFormatting>
  <conditionalFormatting sqref="F226">
    <cfRule type="expression" dxfId="2" priority="3" stopIfTrue="1">
      <formula>$A226&lt;&gt;""</formula>
    </cfRule>
  </conditionalFormatting>
  <conditionalFormatting sqref="F227">
    <cfRule type="expression" dxfId="1" priority="1" stopIfTrue="1">
      <formula>$A227&lt;&gt;""</formula>
    </cfRule>
  </conditionalFormatting>
  <conditionalFormatting sqref="F227">
    <cfRule type="expression" dxfId="0" priority="2" stopIfTrue="1">
      <formula>$A227&lt;&gt;""</formula>
    </cfRule>
  </conditionalFormatting>
  <dataValidations count="5">
    <dataValidation type="date" allowBlank="1" showInputMessage="1" showErrorMessage="1" sqref="D102:E102 D5003:E65538 D106:E106" xr:uid="{00000000-0002-0000-0400-000000000000}">
      <formula1>42370</formula1>
      <formula2>42735</formula2>
    </dataValidation>
    <dataValidation type="list" allowBlank="1" sqref="F107:F5002" xr:uid="{00000000-0002-0000-0400-000001000000}">
      <formula1>$F$96:$F$99</formula1>
    </dataValidation>
    <dataValidation type="list" allowBlank="1" showInputMessage="1" showErrorMessage="1" sqref="A107:A5002" xr:uid="{00000000-0002-0000-0400-000002000000}">
      <formula1>OFFSET($A$1,0,0,$B$3,1)</formula1>
    </dataValidation>
    <dataValidation allowBlank="1" sqref="G107:G5002" xr:uid="{00000000-0002-0000-0400-000003000000}"/>
    <dataValidation type="list" allowBlank="1" showInputMessage="1" showErrorMessage="1" errorTitle="Chyba !" error="zadajte (vyberte zo zoznamu) platný analytický kód podľa nápovedy k bunke I104" sqref="J107:J10002"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57150</xdr:colOff>
                    <xdr:row>101</xdr:row>
                    <xdr:rowOff>0</xdr:rowOff>
                  </from>
                  <to>
                    <xdr:col>5</xdr:col>
                    <xdr:colOff>1981200</xdr:colOff>
                    <xdr:row>102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1" t="str">
        <f>Spolu!C3&amp;", "&amp;Spolu!C6</f>
        <v>Slovenský zväz kickboxu, Olympijské námestie 14290/1, Bratislava, 831 04</v>
      </c>
      <c r="B1" s="381"/>
      <c r="C1" s="381"/>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2" t="s">
        <v>1252</v>
      </c>
      <c r="F3" s="383"/>
      <c r="N3" s="137" t="str">
        <f t="shared" si="0"/>
        <v>c - príspevok Slovenskému paralympijskému výboru</v>
      </c>
      <c r="O3" s="137" t="s">
        <v>343</v>
      </c>
      <c r="P3" s="137" t="s">
        <v>344</v>
      </c>
    </row>
    <row r="4" spans="1:16" ht="45.75" customHeight="1" x14ac:dyDescent="0.2">
      <c r="E4" s="383"/>
      <c r="F4" s="383"/>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4" t="s">
        <v>1264</v>
      </c>
      <c r="B12" s="384"/>
      <c r="C12" s="384"/>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 customHeight="1" thickBot="1" x14ac:dyDescent="0.25">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31119247</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0" t="s">
        <v>1278</v>
      </c>
      <c r="C22" s="380"/>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KOLOZSYOVA Zuzana</cp:lastModifiedBy>
  <cp:revision/>
  <cp:lastPrinted>2025-01-23T13:30:36Z</cp:lastPrinted>
  <dcterms:created xsi:type="dcterms:W3CDTF">2017-02-20T06:20:12Z</dcterms:created>
  <dcterms:modified xsi:type="dcterms:W3CDTF">2025-12-19T10:57:09Z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