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120" yWindow="-120" windowWidth="19420" windowHeight="1102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9"/>
  <c r="C5"/>
  <c r="C4"/>
  <c r="C3"/>
  <c r="J89" i="1" l="1"/>
  <c r="J19"/>
  <c r="J35"/>
  <c r="J42"/>
  <c r="J45"/>
  <c r="J84"/>
  <c r="J87"/>
  <c r="J88"/>
  <c r="J134"/>
  <c r="J249"/>
  <c r="J255"/>
  <c r="J256"/>
  <c r="J373"/>
  <c r="J384"/>
  <c r="J444"/>
  <c r="J446"/>
  <c r="J452"/>
  <c r="J455"/>
  <c r="J456"/>
  <c r="J457"/>
  <c r="J465"/>
  <c r="J468"/>
  <c r="J469"/>
  <c r="J476"/>
  <c r="J367"/>
  <c r="J368"/>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138" i="1"/>
  <c r="M138" s="1"/>
  <c r="L138"/>
  <c r="I138"/>
  <c r="N138" s="1"/>
  <c r="J138"/>
  <c r="B135"/>
  <c r="M135" s="1"/>
  <c r="I135"/>
  <c r="N135" s="1"/>
  <c r="J135"/>
  <c r="L135"/>
  <c r="J197"/>
  <c r="L197"/>
  <c r="I197"/>
  <c r="N197" s="1"/>
  <c r="B197"/>
  <c r="M197" s="1"/>
  <c r="C19" i="11" l="1"/>
  <c r="A13"/>
  <c r="B102" i="1"/>
  <c r="M102" s="1"/>
  <c r="B103"/>
  <c r="M103" s="1"/>
  <c r="B104"/>
  <c r="M104" s="1"/>
  <c r="B105"/>
  <c r="M105" s="1"/>
  <c r="B109"/>
  <c r="M109" s="1"/>
  <c r="B110"/>
  <c r="M110" s="1"/>
  <c r="B112"/>
  <c r="M112" s="1"/>
  <c r="B116"/>
  <c r="M116" s="1"/>
  <c r="B117"/>
  <c r="M117" s="1"/>
  <c r="B124"/>
  <c r="M124" s="1"/>
  <c r="B125"/>
  <c r="M125" s="1"/>
  <c r="B141"/>
  <c r="M141" s="1"/>
  <c r="B196"/>
  <c r="M196" s="1"/>
  <c r="B198"/>
  <c r="M198" s="1"/>
  <c r="B201"/>
  <c r="M201" s="1"/>
  <c r="B205"/>
  <c r="M205" s="1"/>
  <c r="B217"/>
  <c r="M217" s="1"/>
  <c r="B223"/>
  <c r="M223" s="1"/>
  <c r="B224"/>
  <c r="M224" s="1"/>
  <c r="B229"/>
  <c r="M229" s="1"/>
  <c r="B230"/>
  <c r="M230" s="1"/>
  <c r="B244"/>
  <c r="M244" s="1"/>
  <c r="B245"/>
  <c r="M245" s="1"/>
  <c r="B246"/>
  <c r="M246" s="1"/>
  <c r="B248"/>
  <c r="M248" s="1"/>
  <c r="B251"/>
  <c r="M251" s="1"/>
  <c r="B262"/>
  <c r="M262" s="1"/>
  <c r="B265"/>
  <c r="M265" s="1"/>
  <c r="B283"/>
  <c r="M283" s="1"/>
  <c r="B317"/>
  <c r="M317" s="1"/>
  <c r="B319"/>
  <c r="M319" s="1"/>
  <c r="B333"/>
  <c r="M333" s="1"/>
  <c r="B343"/>
  <c r="M343" s="1"/>
  <c r="B355"/>
  <c r="M355" s="1"/>
  <c r="B369"/>
  <c r="M369" s="1"/>
  <c r="B370"/>
  <c r="M370" s="1"/>
  <c r="B371"/>
  <c r="M371" s="1"/>
  <c r="B385"/>
  <c r="M385" s="1"/>
  <c r="B395"/>
  <c r="M395" s="1"/>
  <c r="B398"/>
  <c r="M398" s="1"/>
  <c r="B439"/>
  <c r="M439" s="1"/>
  <c r="B485"/>
  <c r="M485" s="1"/>
  <c r="B493"/>
  <c r="M493" s="1"/>
  <c r="B496"/>
  <c r="M496" s="1"/>
  <c r="B498"/>
  <c r="M498" s="1"/>
  <c r="B269"/>
  <c r="M269" s="1"/>
  <c r="B20"/>
  <c r="M20" s="1"/>
  <c r="B225"/>
  <c r="M225" s="1"/>
  <c r="B123"/>
  <c r="M123" s="1"/>
  <c r="B499"/>
  <c r="M499" s="1"/>
  <c r="B285"/>
  <c r="M285" s="1"/>
  <c r="A14" i="10"/>
  <c r="P2" i="11"/>
  <c r="P3"/>
  <c r="P4"/>
  <c r="N4" s="1"/>
  <c r="P5"/>
  <c r="N5" s="1"/>
  <c r="P6"/>
  <c r="P7"/>
  <c r="P8"/>
  <c r="P9"/>
  <c r="N9" s="1"/>
  <c r="P10"/>
  <c r="P11"/>
  <c r="P12"/>
  <c r="N12" s="1"/>
  <c r="P13"/>
  <c r="N13" s="1"/>
  <c r="P1"/>
  <c r="J401" i="1"/>
  <c r="J150"/>
  <c r="J204"/>
  <c r="J372"/>
  <c r="J506"/>
  <c r="J151"/>
  <c r="J433"/>
  <c r="J497"/>
  <c r="J10"/>
  <c r="J36"/>
  <c r="J440"/>
  <c r="J495"/>
  <c r="J69"/>
  <c r="J247"/>
  <c r="J504"/>
  <c r="J142"/>
  <c r="J258"/>
  <c r="J136"/>
  <c r="J98"/>
  <c r="J97"/>
  <c r="J140"/>
  <c r="J389"/>
  <c r="J313"/>
  <c r="J152"/>
  <c r="J316"/>
  <c r="J146"/>
  <c r="J149"/>
  <c r="J393"/>
  <c r="J448"/>
  <c r="J3"/>
  <c r="J2"/>
  <c r="J8"/>
  <c r="J4"/>
  <c r="J6"/>
  <c r="J9"/>
  <c r="J15"/>
  <c r="J14"/>
  <c r="J17"/>
  <c r="J16"/>
  <c r="J37"/>
  <c r="J39"/>
  <c r="J40"/>
  <c r="J38"/>
  <c r="J41"/>
  <c r="J50"/>
  <c r="J52"/>
  <c r="J53"/>
  <c r="J55"/>
  <c r="J57"/>
  <c r="J58"/>
  <c r="J59"/>
  <c r="J60"/>
  <c r="J61"/>
  <c r="J62"/>
  <c r="J63"/>
  <c r="J65"/>
  <c r="J72"/>
  <c r="J70"/>
  <c r="J71"/>
  <c r="J44"/>
  <c r="J75"/>
  <c r="J74"/>
  <c r="J79"/>
  <c r="J76"/>
  <c r="J82"/>
  <c r="J83"/>
  <c r="J86"/>
  <c r="J91"/>
  <c r="J93"/>
  <c r="J80"/>
  <c r="J81"/>
  <c r="J99"/>
  <c r="J120"/>
  <c r="J137"/>
  <c r="J139"/>
  <c r="J257"/>
  <c r="J259"/>
  <c r="J282"/>
  <c r="J445"/>
  <c r="J449"/>
  <c r="J450"/>
  <c r="J459"/>
  <c r="J451"/>
  <c r="J458"/>
  <c r="J460"/>
  <c r="J462"/>
  <c r="J464"/>
  <c r="J466"/>
  <c r="J473"/>
  <c r="J474"/>
  <c r="J472"/>
  <c r="J484"/>
  <c r="J481"/>
  <c r="J490"/>
  <c r="J488"/>
  <c r="J489"/>
  <c r="J13"/>
  <c r="J18"/>
  <c r="J73"/>
  <c r="J95"/>
  <c r="J281"/>
  <c r="J461"/>
  <c r="J492"/>
  <c r="J5"/>
  <c r="J443"/>
  <c r="J453"/>
  <c r="J7"/>
  <c r="J480"/>
  <c r="J342"/>
  <c r="J363"/>
  <c r="J346"/>
  <c r="J347"/>
  <c r="J348"/>
  <c r="J349"/>
  <c r="J350"/>
  <c r="J351"/>
  <c r="J352"/>
  <c r="J353"/>
  <c r="J362"/>
  <c r="J332"/>
  <c r="J334"/>
  <c r="J354"/>
  <c r="J359"/>
  <c r="J360"/>
  <c r="J361"/>
  <c r="J358"/>
  <c r="J388"/>
  <c r="J380"/>
  <c r="J364"/>
  <c r="J379"/>
  <c r="J391"/>
  <c r="J392"/>
  <c r="J404"/>
  <c r="J382"/>
  <c r="J420"/>
  <c r="J406"/>
  <c r="J413"/>
  <c r="J414"/>
  <c r="J236"/>
  <c r="J239"/>
  <c r="J237"/>
  <c r="J238"/>
  <c r="J240"/>
  <c r="J241"/>
  <c r="J254"/>
  <c r="J271"/>
  <c r="J272"/>
  <c r="J273"/>
  <c r="J253"/>
  <c r="J263"/>
  <c r="J264"/>
  <c r="J270"/>
  <c r="J274"/>
  <c r="J261"/>
  <c r="J275"/>
  <c r="J276"/>
  <c r="J278"/>
  <c r="J279"/>
  <c r="J277"/>
  <c r="J287"/>
  <c r="J286"/>
  <c r="J289"/>
  <c r="J284"/>
  <c r="J288"/>
  <c r="J291"/>
  <c r="J290"/>
  <c r="J295"/>
  <c r="J294"/>
  <c r="J296"/>
  <c r="J297"/>
  <c r="J298"/>
  <c r="J300"/>
  <c r="J299"/>
  <c r="J301"/>
  <c r="J302"/>
  <c r="J303"/>
  <c r="J494"/>
  <c r="J493"/>
  <c r="J496"/>
  <c r="J269"/>
  <c r="J407"/>
  <c r="J123"/>
  <c r="J498"/>
  <c r="J20"/>
  <c r="J266"/>
  <c r="J225"/>
  <c r="J499"/>
  <c r="J285"/>
  <c r="J314"/>
  <c r="J293"/>
  <c r="J386"/>
  <c r="J115"/>
  <c r="J412"/>
  <c r="J454"/>
  <c r="J118"/>
  <c r="J144"/>
  <c r="J252"/>
  <c r="J315"/>
  <c r="J329"/>
  <c r="J344"/>
  <c r="J357"/>
  <c r="J436"/>
  <c r="J28"/>
  <c r="J387"/>
  <c r="J378"/>
  <c r="J365"/>
  <c r="J376"/>
  <c r="J381"/>
  <c r="J26"/>
  <c r="J27"/>
  <c r="J383"/>
  <c r="J434"/>
  <c r="J435"/>
  <c r="J366"/>
  <c r="J500"/>
  <c r="J105"/>
  <c r="J106"/>
  <c r="J109"/>
  <c r="J110"/>
  <c r="J111"/>
  <c r="J112"/>
  <c r="J116"/>
  <c r="J117"/>
  <c r="J101"/>
  <c r="J124"/>
  <c r="J125"/>
  <c r="J126"/>
  <c r="J141"/>
  <c r="J143"/>
  <c r="J147"/>
  <c r="J153"/>
  <c r="J154"/>
  <c r="J196"/>
  <c r="J155"/>
  <c r="J198"/>
  <c r="J201"/>
  <c r="J217"/>
  <c r="J100"/>
  <c r="I378"/>
  <c r="N378" s="1"/>
  <c r="I365"/>
  <c r="N365" s="1"/>
  <c r="I376"/>
  <c r="N376" s="1"/>
  <c r="I381"/>
  <c r="N381" s="1"/>
  <c r="I383"/>
  <c r="N383" s="1"/>
  <c r="I434"/>
  <c r="N434" s="1"/>
  <c r="I435"/>
  <c r="N435" s="1"/>
  <c r="I366"/>
  <c r="N366" s="1"/>
  <c r="I500"/>
  <c r="N500" s="1"/>
  <c r="I501"/>
  <c r="N501" s="1"/>
  <c r="I502"/>
  <c r="N502" s="1"/>
  <c r="I505"/>
  <c r="N505" s="1"/>
  <c r="I203"/>
  <c r="N203" s="1"/>
  <c r="I77"/>
  <c r="N77" s="1"/>
  <c r="I121"/>
  <c r="N121" s="1"/>
  <c r="I43"/>
  <c r="N43" s="1"/>
  <c r="I46"/>
  <c r="N46" s="1"/>
  <c r="I48"/>
  <c r="N48" s="1"/>
  <c r="I94"/>
  <c r="N94" s="1"/>
  <c r="I487"/>
  <c r="N487" s="1"/>
  <c r="I268"/>
  <c r="N268" s="1"/>
  <c r="I22"/>
  <c r="N22" s="1"/>
  <c r="I21"/>
  <c r="N21" s="1"/>
  <c r="I23"/>
  <c r="N23" s="1"/>
  <c r="I24"/>
  <c r="N24" s="1"/>
  <c r="I25"/>
  <c r="N25" s="1"/>
  <c r="I33"/>
  <c r="N33" s="1"/>
  <c r="I34"/>
  <c r="N34" s="1"/>
  <c r="I127"/>
  <c r="N127" s="1"/>
  <c r="I133"/>
  <c r="N133" s="1"/>
  <c r="I145"/>
  <c r="N145" s="1"/>
  <c r="I148"/>
  <c r="N148" s="1"/>
  <c r="I156"/>
  <c r="N156" s="1"/>
  <c r="I157"/>
  <c r="N157" s="1"/>
  <c r="I158"/>
  <c r="N158" s="1"/>
  <c r="I159"/>
  <c r="N159" s="1"/>
  <c r="I161"/>
  <c r="N161" s="1"/>
  <c r="I160"/>
  <c r="N160" s="1"/>
  <c r="I162"/>
  <c r="N162" s="1"/>
  <c r="I163"/>
  <c r="N163" s="1"/>
  <c r="I164"/>
  <c r="N164" s="1"/>
  <c r="I165"/>
  <c r="N165" s="1"/>
  <c r="I166"/>
  <c r="N166" s="1"/>
  <c r="I167"/>
  <c r="N167" s="1"/>
  <c r="I168"/>
  <c r="N168" s="1"/>
  <c r="I173"/>
  <c r="N173" s="1"/>
  <c r="I174"/>
  <c r="N174" s="1"/>
  <c r="I175"/>
  <c r="N175" s="1"/>
  <c r="I182"/>
  <c r="N182" s="1"/>
  <c r="I183"/>
  <c r="N183" s="1"/>
  <c r="I184"/>
  <c r="N184" s="1"/>
  <c r="I200"/>
  <c r="N200" s="1"/>
  <c r="I202"/>
  <c r="N202" s="1"/>
  <c r="I193"/>
  <c r="N193" s="1"/>
  <c r="I206"/>
  <c r="N206" s="1"/>
  <c r="I207"/>
  <c r="N207" s="1"/>
  <c r="I195"/>
  <c r="N195" s="1"/>
  <c r="I208"/>
  <c r="N208" s="1"/>
  <c r="I209"/>
  <c r="N209" s="1"/>
  <c r="I210"/>
  <c r="N210" s="1"/>
  <c r="I211"/>
  <c r="N211" s="1"/>
  <c r="I212"/>
  <c r="N212" s="1"/>
  <c r="I213"/>
  <c r="N213" s="1"/>
  <c r="I214"/>
  <c r="N214" s="1"/>
  <c r="I254"/>
  <c r="N254" s="1"/>
  <c r="I263"/>
  <c r="N263" s="1"/>
  <c r="I264"/>
  <c r="N264" s="1"/>
  <c r="I270"/>
  <c r="N270" s="1"/>
  <c r="I278"/>
  <c r="N278" s="1"/>
  <c r="I287"/>
  <c r="N287" s="1"/>
  <c r="I286"/>
  <c r="N286" s="1"/>
  <c r="I288"/>
  <c r="N288" s="1"/>
  <c r="I300"/>
  <c r="N300" s="1"/>
  <c r="I301"/>
  <c r="N301" s="1"/>
  <c r="I302"/>
  <c r="N302" s="1"/>
  <c r="I304"/>
  <c r="N304" s="1"/>
  <c r="I303"/>
  <c r="N303" s="1"/>
  <c r="I305"/>
  <c r="N305" s="1"/>
  <c r="I306"/>
  <c r="N306" s="1"/>
  <c r="I307"/>
  <c r="N307" s="1"/>
  <c r="I308"/>
  <c r="N308" s="1"/>
  <c r="I312"/>
  <c r="N312" s="1"/>
  <c r="I321"/>
  <c r="N321" s="1"/>
  <c r="I322"/>
  <c r="N322" s="1"/>
  <c r="I323"/>
  <c r="N323" s="1"/>
  <c r="I324"/>
  <c r="N324" s="1"/>
  <c r="I325"/>
  <c r="N325" s="1"/>
  <c r="I326"/>
  <c r="N326" s="1"/>
  <c r="I335"/>
  <c r="N335" s="1"/>
  <c r="I336"/>
  <c r="N336" s="1"/>
  <c r="I337"/>
  <c r="N337" s="1"/>
  <c r="I338"/>
  <c r="N338" s="1"/>
  <c r="I339"/>
  <c r="N339" s="1"/>
  <c r="I340"/>
  <c r="N340" s="1"/>
  <c r="I341"/>
  <c r="N341" s="1"/>
  <c r="I342"/>
  <c r="N342" s="1"/>
  <c r="I346"/>
  <c r="N346" s="1"/>
  <c r="I348"/>
  <c r="N348" s="1"/>
  <c r="I347"/>
  <c r="N347" s="1"/>
  <c r="I349"/>
  <c r="N349" s="1"/>
  <c r="I350"/>
  <c r="N350" s="1"/>
  <c r="I351"/>
  <c r="N351" s="1"/>
  <c r="I352"/>
  <c r="N352" s="1"/>
  <c r="I353"/>
  <c r="N353" s="1"/>
  <c r="I354"/>
  <c r="N354" s="1"/>
  <c r="I359"/>
  <c r="N359" s="1"/>
  <c r="I360"/>
  <c r="N360" s="1"/>
  <c r="I361"/>
  <c r="N361" s="1"/>
  <c r="I358"/>
  <c r="N358" s="1"/>
  <c r="I388"/>
  <c r="N388" s="1"/>
  <c r="I391"/>
  <c r="N391" s="1"/>
  <c r="I392"/>
  <c r="N392" s="1"/>
  <c r="I406"/>
  <c r="N406" s="1"/>
  <c r="I413"/>
  <c r="N413" s="1"/>
  <c r="I414"/>
  <c r="N414" s="1"/>
  <c r="I415"/>
  <c r="N415" s="1"/>
  <c r="I416"/>
  <c r="N416" s="1"/>
  <c r="I417"/>
  <c r="N417" s="1"/>
  <c r="I418"/>
  <c r="N418" s="1"/>
  <c r="I419"/>
  <c r="N419" s="1"/>
  <c r="I425"/>
  <c r="N425" s="1"/>
  <c r="I428"/>
  <c r="N428" s="1"/>
  <c r="I429"/>
  <c r="N429" s="1"/>
  <c r="I430"/>
  <c r="N430" s="1"/>
  <c r="I431"/>
  <c r="N431" s="1"/>
  <c r="I432"/>
  <c r="N432" s="1"/>
  <c r="I122"/>
  <c r="N122" s="1"/>
  <c r="I11"/>
  <c r="N11" s="1"/>
  <c r="I47"/>
  <c r="N47" s="1"/>
  <c r="I51"/>
  <c r="N51" s="1"/>
  <c r="I54"/>
  <c r="N54" s="1"/>
  <c r="I56"/>
  <c r="N56" s="1"/>
  <c r="I64"/>
  <c r="N64" s="1"/>
  <c r="I66"/>
  <c r="N66" s="1"/>
  <c r="I67"/>
  <c r="N67" s="1"/>
  <c r="I447"/>
  <c r="N447" s="1"/>
  <c r="I463"/>
  <c r="N463" s="1"/>
  <c r="I467"/>
  <c r="N467" s="1"/>
  <c r="I470"/>
  <c r="N470" s="1"/>
  <c r="I471"/>
  <c r="N471" s="1"/>
  <c r="I477"/>
  <c r="N477" s="1"/>
  <c r="I478"/>
  <c r="N478" s="1"/>
  <c r="I479"/>
  <c r="N479" s="1"/>
  <c r="I482"/>
  <c r="N482" s="1"/>
  <c r="I483"/>
  <c r="N483" s="1"/>
  <c r="I486"/>
  <c r="N486" s="1"/>
  <c r="I491"/>
  <c r="N491" s="1"/>
  <c r="I475"/>
  <c r="N475" s="1"/>
  <c r="I497"/>
  <c r="N497" s="1"/>
  <c r="I10"/>
  <c r="N10" s="1"/>
  <c r="I69"/>
  <c r="N69" s="1"/>
  <c r="I247"/>
  <c r="N247" s="1"/>
  <c r="I142"/>
  <c r="N142" s="1"/>
  <c r="I258"/>
  <c r="N258" s="1"/>
  <c r="I6"/>
  <c r="N6" s="1"/>
  <c r="I50"/>
  <c r="N50" s="1"/>
  <c r="I52"/>
  <c r="N52" s="1"/>
  <c r="I53"/>
  <c r="N53" s="1"/>
  <c r="I55"/>
  <c r="N55" s="1"/>
  <c r="I57"/>
  <c r="N57" s="1"/>
  <c r="I58"/>
  <c r="N58" s="1"/>
  <c r="I59"/>
  <c r="N59" s="1"/>
  <c r="I60"/>
  <c r="N60" s="1"/>
  <c r="I61"/>
  <c r="N61" s="1"/>
  <c r="I62"/>
  <c r="N62" s="1"/>
  <c r="I63"/>
  <c r="N63" s="1"/>
  <c r="I65"/>
  <c r="N65" s="1"/>
  <c r="I70"/>
  <c r="N70" s="1"/>
  <c r="I71"/>
  <c r="N71" s="1"/>
  <c r="I82"/>
  <c r="N82" s="1"/>
  <c r="I83"/>
  <c r="N83" s="1"/>
  <c r="I86"/>
  <c r="N86" s="1"/>
  <c r="I91"/>
  <c r="N91" s="1"/>
  <c r="I489"/>
  <c r="N489" s="1"/>
  <c r="I13"/>
  <c r="N13" s="1"/>
  <c r="I18"/>
  <c r="N18" s="1"/>
  <c r="I73"/>
  <c r="N73" s="1"/>
  <c r="I95"/>
  <c r="N95" s="1"/>
  <c r="I281"/>
  <c r="N281" s="1"/>
  <c r="I443"/>
  <c r="N443" s="1"/>
  <c r="I453"/>
  <c r="N453" s="1"/>
  <c r="I124"/>
  <c r="N124" s="1"/>
  <c r="I143"/>
  <c r="N143" s="1"/>
  <c r="I198"/>
  <c r="N198" s="1"/>
  <c r="I485"/>
  <c r="N485" s="1"/>
  <c r="I496"/>
  <c r="N496" s="1"/>
  <c r="I30"/>
  <c r="N30" s="1"/>
  <c r="I130"/>
  <c r="N130" s="1"/>
  <c r="I276"/>
  <c r="N276" s="1"/>
  <c r="I97"/>
  <c r="N97" s="1"/>
  <c r="I37"/>
  <c r="N37" s="1"/>
  <c r="I398"/>
  <c r="N398" s="1"/>
  <c r="I397"/>
  <c r="N397" s="1"/>
  <c r="I191"/>
  <c r="N191" s="1"/>
  <c r="I190"/>
  <c r="N190" s="1"/>
  <c r="I192"/>
  <c r="N192" s="1"/>
  <c r="I221"/>
  <c r="N221" s="1"/>
  <c r="I240"/>
  <c r="N240" s="1"/>
  <c r="I241"/>
  <c r="N241" s="1"/>
  <c r="I331"/>
  <c r="N331" s="1"/>
  <c r="I396"/>
  <c r="N396" s="1"/>
  <c r="I92"/>
  <c r="N92" s="1"/>
  <c r="I506"/>
  <c r="N506" s="1"/>
  <c r="I41"/>
  <c r="N41" s="1"/>
  <c r="I356"/>
  <c r="N356" s="1"/>
  <c r="I26"/>
  <c r="N26" s="1"/>
  <c r="I27"/>
  <c r="N27" s="1"/>
  <c r="I107"/>
  <c r="N107" s="1"/>
  <c r="I108"/>
  <c r="N108" s="1"/>
  <c r="I188"/>
  <c r="I216"/>
  <c r="N216" s="1"/>
  <c r="I215"/>
  <c r="N215" s="1"/>
  <c r="I275"/>
  <c r="N275" s="1"/>
  <c r="I296"/>
  <c r="N296" s="1"/>
  <c r="I420"/>
  <c r="N420" s="1"/>
  <c r="I12"/>
  <c r="N12" s="1"/>
  <c r="I151"/>
  <c r="N151" s="1"/>
  <c r="I39"/>
  <c r="N39" s="1"/>
  <c r="I269"/>
  <c r="N269" s="1"/>
  <c r="I20"/>
  <c r="N20" s="1"/>
  <c r="I129"/>
  <c r="N129" s="1"/>
  <c r="I231"/>
  <c r="N231" s="1"/>
  <c r="I225"/>
  <c r="N225" s="1"/>
  <c r="I113"/>
  <c r="N113" s="1"/>
  <c r="I271"/>
  <c r="N271" s="1"/>
  <c r="I272"/>
  <c r="N272" s="1"/>
  <c r="I327"/>
  <c r="N327" s="1"/>
  <c r="I372"/>
  <c r="N372" s="1"/>
  <c r="I460"/>
  <c r="N460" s="1"/>
  <c r="I473"/>
  <c r="N473" s="1"/>
  <c r="I196"/>
  <c r="N196" s="1"/>
  <c r="I217"/>
  <c r="N217" s="1"/>
  <c r="I222"/>
  <c r="N222" s="1"/>
  <c r="I224"/>
  <c r="N224" s="1"/>
  <c r="I262"/>
  <c r="N262" s="1"/>
  <c r="I265"/>
  <c r="N265" s="1"/>
  <c r="I317"/>
  <c r="N317" s="1"/>
  <c r="I333"/>
  <c r="N333" s="1"/>
  <c r="I355"/>
  <c r="N355" s="1"/>
  <c r="I369"/>
  <c r="N369" s="1"/>
  <c r="I375"/>
  <c r="N375" s="1"/>
  <c r="I390"/>
  <c r="N390" s="1"/>
  <c r="I441"/>
  <c r="N441" s="1"/>
  <c r="I494"/>
  <c r="N494" s="1"/>
  <c r="I123"/>
  <c r="N123" s="1"/>
  <c r="I28"/>
  <c r="N28" s="1"/>
  <c r="I31"/>
  <c r="N31" s="1"/>
  <c r="I114"/>
  <c r="N114" s="1"/>
  <c r="I128"/>
  <c r="N128" s="1"/>
  <c r="I169"/>
  <c r="N169" s="1"/>
  <c r="I171"/>
  <c r="N171" s="1"/>
  <c r="I176"/>
  <c r="N176" s="1"/>
  <c r="I179"/>
  <c r="N179" s="1"/>
  <c r="I180"/>
  <c r="N180" s="1"/>
  <c r="I185"/>
  <c r="N185" s="1"/>
  <c r="I189"/>
  <c r="N189" s="1"/>
  <c r="I219"/>
  <c r="N219" s="1"/>
  <c r="I227"/>
  <c r="N227" s="1"/>
  <c r="I232"/>
  <c r="N232" s="1"/>
  <c r="I233"/>
  <c r="N233" s="1"/>
  <c r="I234"/>
  <c r="N234" s="1"/>
  <c r="I239"/>
  <c r="N239" s="1"/>
  <c r="I273"/>
  <c r="N273" s="1"/>
  <c r="I274"/>
  <c r="N274" s="1"/>
  <c r="I279"/>
  <c r="N279" s="1"/>
  <c r="I289"/>
  <c r="N289" s="1"/>
  <c r="I291"/>
  <c r="N291" s="1"/>
  <c r="I311"/>
  <c r="N311" s="1"/>
  <c r="I330"/>
  <c r="N330" s="1"/>
  <c r="I362"/>
  <c r="N362" s="1"/>
  <c r="I380"/>
  <c r="N380" s="1"/>
  <c r="I404"/>
  <c r="N404" s="1"/>
  <c r="I421"/>
  <c r="N421" s="1"/>
  <c r="I426"/>
  <c r="N426" s="1"/>
  <c r="I49"/>
  <c r="N49" s="1"/>
  <c r="I68"/>
  <c r="N68" s="1"/>
  <c r="I90"/>
  <c r="N90" s="1"/>
  <c r="I242"/>
  <c r="N242" s="1"/>
  <c r="I267"/>
  <c r="N267" s="1"/>
  <c r="I292"/>
  <c r="N292" s="1"/>
  <c r="I401"/>
  <c r="N401" s="1"/>
  <c r="I433"/>
  <c r="N433" s="1"/>
  <c r="I36"/>
  <c r="N36" s="1"/>
  <c r="I98"/>
  <c r="N98" s="1"/>
  <c r="I140"/>
  <c r="N140" s="1"/>
  <c r="I313"/>
  <c r="N313" s="1"/>
  <c r="I316"/>
  <c r="N316" s="1"/>
  <c r="I393"/>
  <c r="N393" s="1"/>
  <c r="I3"/>
  <c r="N3" s="1"/>
  <c r="I8"/>
  <c r="N8" s="1"/>
  <c r="I15"/>
  <c r="N15" s="1"/>
  <c r="I17"/>
  <c r="N17" s="1"/>
  <c r="I40"/>
  <c r="N40" s="1"/>
  <c r="I75"/>
  <c r="N75" s="1"/>
  <c r="I79"/>
  <c r="N79" s="1"/>
  <c r="I93"/>
  <c r="N93" s="1"/>
  <c r="I459"/>
  <c r="N459" s="1"/>
  <c r="I474"/>
  <c r="N474" s="1"/>
  <c r="I484"/>
  <c r="N484" s="1"/>
  <c r="I490"/>
  <c r="I461"/>
  <c r="N461" s="1"/>
  <c r="I141"/>
  <c r="N141" s="1"/>
  <c r="I236"/>
  <c r="N236" s="1"/>
  <c r="I100"/>
  <c r="N100" s="1"/>
  <c r="I125"/>
  <c r="N125" s="1"/>
  <c r="I126"/>
  <c r="N126" s="1"/>
  <c r="I147"/>
  <c r="N147" s="1"/>
  <c r="I153"/>
  <c r="N153" s="1"/>
  <c r="I154"/>
  <c r="N154" s="1"/>
  <c r="I407"/>
  <c r="N407" s="1"/>
  <c r="I363"/>
  <c r="N363" s="1"/>
  <c r="I72"/>
  <c r="N72" s="1"/>
  <c r="I99"/>
  <c r="N99" s="1"/>
  <c r="I120"/>
  <c r="N120" s="1"/>
  <c r="I139"/>
  <c r="N139" s="1"/>
  <c r="I257"/>
  <c r="N257" s="1"/>
  <c r="I259"/>
  <c r="N259" s="1"/>
  <c r="I282"/>
  <c r="N282" s="1"/>
  <c r="I445"/>
  <c r="N445" s="1"/>
  <c r="I449"/>
  <c r="N449" s="1"/>
  <c r="I450"/>
  <c r="N450" s="1"/>
  <c r="I462"/>
  <c r="N462" s="1"/>
  <c r="I464"/>
  <c r="N464" s="1"/>
  <c r="I466"/>
  <c r="N466" s="1"/>
  <c r="I294"/>
  <c r="N294" s="1"/>
  <c r="I480"/>
  <c r="I89"/>
  <c r="N89" s="1"/>
  <c r="I19"/>
  <c r="N19" s="1"/>
  <c r="I35"/>
  <c r="N35" s="1"/>
  <c r="I42"/>
  <c r="N42" s="1"/>
  <c r="I45"/>
  <c r="N45" s="1"/>
  <c r="I84"/>
  <c r="N84" s="1"/>
  <c r="I87"/>
  <c r="N87" s="1"/>
  <c r="I88"/>
  <c r="N88" s="1"/>
  <c r="I134"/>
  <c r="N134" s="1"/>
  <c r="I249"/>
  <c r="N249" s="1"/>
  <c r="I255"/>
  <c r="N255" s="1"/>
  <c r="I256"/>
  <c r="I373"/>
  <c r="N373" s="1"/>
  <c r="I384"/>
  <c r="N384" s="1"/>
  <c r="I444"/>
  <c r="N444" s="1"/>
  <c r="I446"/>
  <c r="N446" s="1"/>
  <c r="I452"/>
  <c r="N452" s="1"/>
  <c r="I455"/>
  <c r="N455" s="1"/>
  <c r="I456"/>
  <c r="N456" s="1"/>
  <c r="I457"/>
  <c r="N457" s="1"/>
  <c r="I465"/>
  <c r="N465" s="1"/>
  <c r="I468"/>
  <c r="N468" s="1"/>
  <c r="I469"/>
  <c r="N469" s="1"/>
  <c r="I476"/>
  <c r="I367"/>
  <c r="N367" s="1"/>
  <c r="I368"/>
  <c r="N368" s="1"/>
  <c r="I507"/>
  <c r="N507" s="1"/>
  <c r="I508"/>
  <c r="N508" s="1"/>
  <c r="I509"/>
  <c r="N509" s="1"/>
  <c r="I510"/>
  <c r="I511"/>
  <c r="N511" s="1"/>
  <c r="I512"/>
  <c r="N512" s="1"/>
  <c r="I513"/>
  <c r="N513" s="1"/>
  <c r="I514"/>
  <c r="N514" s="1"/>
  <c r="I515"/>
  <c r="N515" s="1"/>
  <c r="I516"/>
  <c r="I517"/>
  <c r="N517" s="1"/>
  <c r="I518"/>
  <c r="N518" s="1"/>
  <c r="I519"/>
  <c r="N519" s="1"/>
  <c r="I520"/>
  <c r="N520" s="1"/>
  <c r="I521"/>
  <c r="I522"/>
  <c r="I523"/>
  <c r="I524"/>
  <c r="N524" s="1"/>
  <c r="I525"/>
  <c r="N525" s="1"/>
  <c r="I526"/>
  <c r="N526" s="1"/>
  <c r="I527"/>
  <c r="N527" s="1"/>
  <c r="I528"/>
  <c r="N528" s="1"/>
  <c r="I529"/>
  <c r="N529" s="1"/>
  <c r="I530"/>
  <c r="N530" s="1"/>
  <c r="I531"/>
  <c r="N531" s="1"/>
  <c r="I532"/>
  <c r="N532" s="1"/>
  <c r="I533"/>
  <c r="I534"/>
  <c r="I535"/>
  <c r="N535" s="1"/>
  <c r="I536"/>
  <c r="N536" s="1"/>
  <c r="I537"/>
  <c r="N537" s="1"/>
  <c r="I538"/>
  <c r="N538" s="1"/>
  <c r="I539"/>
  <c r="N539" s="1"/>
  <c r="I540"/>
  <c r="N540" s="1"/>
  <c r="I541"/>
  <c r="N541" s="1"/>
  <c r="I542"/>
  <c r="N542" s="1"/>
  <c r="I543"/>
  <c r="N543" s="1"/>
  <c r="I544"/>
  <c r="N544" s="1"/>
  <c r="I545"/>
  <c r="I546"/>
  <c r="I547"/>
  <c r="N547" s="1"/>
  <c r="I548"/>
  <c r="N548" s="1"/>
  <c r="I549"/>
  <c r="N549" s="1"/>
  <c r="I550"/>
  <c r="I551"/>
  <c r="N551" s="1"/>
  <c r="I552"/>
  <c r="N552" s="1"/>
  <c r="I553"/>
  <c r="N553" s="1"/>
  <c r="I554"/>
  <c r="N554" s="1"/>
  <c r="I555"/>
  <c r="N555" s="1"/>
  <c r="I556"/>
  <c r="N556" s="1"/>
  <c r="I557"/>
  <c r="I558"/>
  <c r="I559"/>
  <c r="N559" s="1"/>
  <c r="I560"/>
  <c r="N560" s="1"/>
  <c r="I561"/>
  <c r="N561" s="1"/>
  <c r="I562"/>
  <c r="N562" s="1"/>
  <c r="I563"/>
  <c r="N563" s="1"/>
  <c r="I564"/>
  <c r="N564" s="1"/>
  <c r="I565"/>
  <c r="I566"/>
  <c r="I567"/>
  <c r="N567" s="1"/>
  <c r="I568"/>
  <c r="N568" s="1"/>
  <c r="I569"/>
  <c r="I570"/>
  <c r="I571"/>
  <c r="N571" s="1"/>
  <c r="I572"/>
  <c r="N572" s="1"/>
  <c r="I573"/>
  <c r="N573" s="1"/>
  <c r="I574"/>
  <c r="N574" s="1"/>
  <c r="I575"/>
  <c r="N575" s="1"/>
  <c r="I576"/>
  <c r="N576" s="1"/>
  <c r="I577"/>
  <c r="N577" s="1"/>
  <c r="I578"/>
  <c r="N578" s="1"/>
  <c r="I579"/>
  <c r="N579" s="1"/>
  <c r="I580"/>
  <c r="N580" s="1"/>
  <c r="I581"/>
  <c r="I582"/>
  <c r="I583"/>
  <c r="N583" s="1"/>
  <c r="I584"/>
  <c r="N584" s="1"/>
  <c r="I585"/>
  <c r="N585" s="1"/>
  <c r="I586"/>
  <c r="N586" s="1"/>
  <c r="I220"/>
  <c r="N220" s="1"/>
  <c r="I235"/>
  <c r="N235" s="1"/>
  <c r="I345"/>
  <c r="N345" s="1"/>
  <c r="I493"/>
  <c r="N493" s="1"/>
  <c r="I150"/>
  <c r="N150" s="1"/>
  <c r="I204"/>
  <c r="N204" s="1"/>
  <c r="I237"/>
  <c r="N237" s="1"/>
  <c r="I440"/>
  <c r="N440" s="1"/>
  <c r="I205"/>
  <c r="N205" s="1"/>
  <c r="I218"/>
  <c r="N218" s="1"/>
  <c r="I238"/>
  <c r="N238" s="1"/>
  <c r="I498"/>
  <c r="N498" s="1"/>
  <c r="I499"/>
  <c r="N499" s="1"/>
  <c r="I253"/>
  <c r="N253" s="1"/>
  <c r="I261"/>
  <c r="N261" s="1"/>
  <c r="I495"/>
  <c r="N495" s="1"/>
  <c r="I136"/>
  <c r="N136" s="1"/>
  <c r="I334"/>
  <c r="N334" s="1"/>
  <c r="I364"/>
  <c r="N364" s="1"/>
  <c r="I229"/>
  <c r="N229" s="1"/>
  <c r="I230"/>
  <c r="N230" s="1"/>
  <c r="I389"/>
  <c r="N389" s="1"/>
  <c r="I277"/>
  <c r="N277" s="1"/>
  <c r="I284"/>
  <c r="N284" s="1"/>
  <c r="I328"/>
  <c r="N328" s="1"/>
  <c r="I152"/>
  <c r="N152" s="1"/>
  <c r="I290"/>
  <c r="N290" s="1"/>
  <c r="I29"/>
  <c r="N29" s="1"/>
  <c r="I146"/>
  <c r="N146" s="1"/>
  <c r="I32"/>
  <c r="N32" s="1"/>
  <c r="I149"/>
  <c r="N149" s="1"/>
  <c r="I481"/>
  <c r="N481" s="1"/>
  <c r="I119"/>
  <c r="N119" s="1"/>
  <c r="I131"/>
  <c r="N131" s="1"/>
  <c r="I448"/>
  <c r="N448" s="1"/>
  <c r="I4"/>
  <c r="N4" s="1"/>
  <c r="I343"/>
  <c r="N343" s="1"/>
  <c r="I318"/>
  <c r="N318" s="1"/>
  <c r="I14"/>
  <c r="N14" s="1"/>
  <c r="I16"/>
  <c r="N16" s="1"/>
  <c r="I132"/>
  <c r="N132" s="1"/>
  <c r="I332"/>
  <c r="N332" s="1"/>
  <c r="I382"/>
  <c r="N382" s="1"/>
  <c r="I320"/>
  <c r="N320" s="1"/>
  <c r="I379"/>
  <c r="N379" s="1"/>
  <c r="I424"/>
  <c r="N424" s="1"/>
  <c r="I38"/>
  <c r="N38" s="1"/>
  <c r="I170"/>
  <c r="N170" s="1"/>
  <c r="I74"/>
  <c r="N74" s="1"/>
  <c r="I285"/>
  <c r="N285" s="1"/>
  <c r="I177"/>
  <c r="N177" s="1"/>
  <c r="I178"/>
  <c r="N178" s="1"/>
  <c r="I371"/>
  <c r="N371" s="1"/>
  <c r="I76"/>
  <c r="N76" s="1"/>
  <c r="I80"/>
  <c r="N80" s="1"/>
  <c r="I370"/>
  <c r="N370" s="1"/>
  <c r="I81"/>
  <c r="N81" s="1"/>
  <c r="I181"/>
  <c r="N181" s="1"/>
  <c r="I451"/>
  <c r="N451" s="1"/>
  <c r="I405"/>
  <c r="N405" s="1"/>
  <c r="I458"/>
  <c r="N458" s="1"/>
  <c r="I283"/>
  <c r="N283" s="1"/>
  <c r="I186"/>
  <c r="N186" s="1"/>
  <c r="I187"/>
  <c r="N187" s="1"/>
  <c r="I194"/>
  <c r="N194" s="1"/>
  <c r="I422"/>
  <c r="N422" s="1"/>
  <c r="I423"/>
  <c r="N423" s="1"/>
  <c r="I427"/>
  <c r="N427" s="1"/>
  <c r="I503"/>
  <c r="N503" s="1"/>
  <c r="I374"/>
  <c r="N374" s="1"/>
  <c r="I78"/>
  <c r="N78" s="1"/>
  <c r="I137"/>
  <c r="N137" s="1"/>
  <c r="I310"/>
  <c r="N310" s="1"/>
  <c r="I488"/>
  <c r="N488" s="1"/>
  <c r="I319"/>
  <c r="N319" s="1"/>
  <c r="I492"/>
  <c r="N492" s="1"/>
  <c r="I85"/>
  <c r="N85" s="1"/>
  <c r="I44"/>
  <c r="N44" s="1"/>
  <c r="I9"/>
  <c r="N9" s="1"/>
  <c r="I172"/>
  <c r="N172" s="1"/>
  <c r="I199"/>
  <c r="N199" s="1"/>
  <c r="I96"/>
  <c r="N96" s="1"/>
  <c r="I394"/>
  <c r="N394" s="1"/>
  <c r="I295"/>
  <c r="N295" s="1"/>
  <c r="I299"/>
  <c r="N299" s="1"/>
  <c r="I226"/>
  <c r="N226" s="1"/>
  <c r="I228"/>
  <c r="N228" s="1"/>
  <c r="I101"/>
  <c r="N101" s="1"/>
  <c r="I223"/>
  <c r="N223" s="1"/>
  <c r="I395"/>
  <c r="N395" s="1"/>
  <c r="I410"/>
  <c r="N410" s="1"/>
  <c r="I442"/>
  <c r="N442" s="1"/>
  <c r="I2"/>
  <c r="N2" s="1"/>
  <c r="I437"/>
  <c r="N437" s="1"/>
  <c r="I155"/>
  <c r="N155" s="1"/>
  <c r="I399"/>
  <c r="N399" s="1"/>
  <c r="I5"/>
  <c r="N5" s="1"/>
  <c r="I472"/>
  <c r="N472" s="1"/>
  <c r="I385"/>
  <c r="N385" s="1"/>
  <c r="I280"/>
  <c r="N280" s="1"/>
  <c r="I504"/>
  <c r="N504" s="1"/>
  <c r="I7"/>
  <c r="N7" s="1"/>
  <c r="I309"/>
  <c r="N309" s="1"/>
  <c r="I377"/>
  <c r="N377" s="1"/>
  <c r="I297"/>
  <c r="N297" s="1"/>
  <c r="I298"/>
  <c r="N298" s="1"/>
  <c r="I102"/>
  <c r="N102" s="1"/>
  <c r="I103"/>
  <c r="N103" s="1"/>
  <c r="I104"/>
  <c r="N104" s="1"/>
  <c r="I105"/>
  <c r="N105" s="1"/>
  <c r="I106"/>
  <c r="N106" s="1"/>
  <c r="I109"/>
  <c r="N109" s="1"/>
  <c r="I110"/>
  <c r="N110" s="1"/>
  <c r="I111"/>
  <c r="N111" s="1"/>
  <c r="I112"/>
  <c r="N112" s="1"/>
  <c r="I116"/>
  <c r="N116" s="1"/>
  <c r="I117"/>
  <c r="N117" s="1"/>
  <c r="I243"/>
  <c r="N243" s="1"/>
  <c r="I244"/>
  <c r="N244" s="1"/>
  <c r="I245"/>
  <c r="N245" s="1"/>
  <c r="I246"/>
  <c r="N246" s="1"/>
  <c r="I248"/>
  <c r="N248" s="1"/>
  <c r="I250"/>
  <c r="I251"/>
  <c r="N251" s="1"/>
  <c r="I260"/>
  <c r="N260" s="1"/>
  <c r="I400"/>
  <c r="N400" s="1"/>
  <c r="I402"/>
  <c r="N402" s="1"/>
  <c r="I403"/>
  <c r="N403" s="1"/>
  <c r="I408"/>
  <c r="N408" s="1"/>
  <c r="I409"/>
  <c r="N409" s="1"/>
  <c r="I411"/>
  <c r="N411" s="1"/>
  <c r="I438"/>
  <c r="N438" s="1"/>
  <c r="I439"/>
  <c r="N439" s="1"/>
  <c r="I266"/>
  <c r="N266" s="1"/>
  <c r="I314"/>
  <c r="N314" s="1"/>
  <c r="I293"/>
  <c r="N293" s="1"/>
  <c r="I386"/>
  <c r="N386" s="1"/>
  <c r="I115"/>
  <c r="N115" s="1"/>
  <c r="I412"/>
  <c r="N412" s="1"/>
  <c r="I454"/>
  <c r="N454" s="1"/>
  <c r="I118"/>
  <c r="N118" s="1"/>
  <c r="I144"/>
  <c r="N144" s="1"/>
  <c r="I252"/>
  <c r="N252" s="1"/>
  <c r="I315"/>
  <c r="N315" s="1"/>
  <c r="I329"/>
  <c r="N329" s="1"/>
  <c r="I344"/>
  <c r="N344" s="1"/>
  <c r="I357"/>
  <c r="N357" s="1"/>
  <c r="I436"/>
  <c r="N436" s="1"/>
  <c r="I387"/>
  <c r="N387" s="1"/>
  <c r="I201"/>
  <c r="N201" s="1"/>
  <c r="H3" i="7"/>
  <c r="I4" i="9"/>
  <c r="L129"/>
  <c r="J129"/>
  <c r="H130"/>
  <c r="J175" i="1"/>
  <c r="J182"/>
  <c r="J482"/>
  <c r="J188"/>
  <c r="J216"/>
  <c r="J215"/>
  <c r="J222"/>
  <c r="J233"/>
  <c r="J176"/>
  <c r="J34"/>
  <c r="J242"/>
  <c r="J267"/>
  <c r="J292"/>
  <c r="N14" i="11"/>
  <c r="N15"/>
  <c r="N16"/>
  <c r="N17"/>
  <c r="N18"/>
  <c r="N19"/>
  <c r="J107" i="1"/>
  <c r="J375"/>
  <c r="J390"/>
  <c r="J441"/>
  <c r="J31"/>
  <c r="J227"/>
  <c r="J232"/>
  <c r="J311"/>
  <c r="J330"/>
  <c r="J421"/>
  <c r="J426"/>
  <c r="J49"/>
  <c r="J68"/>
  <c r="J214"/>
  <c r="J90"/>
  <c r="J121"/>
  <c r="J370"/>
  <c r="J305"/>
  <c r="J119"/>
  <c r="J235"/>
  <c r="J177"/>
  <c r="J317"/>
  <c r="J193"/>
  <c r="J191"/>
  <c r="J192"/>
  <c r="J356"/>
  <c r="J397"/>
  <c r="J133"/>
  <c r="J183"/>
  <c r="J43"/>
  <c r="J209"/>
  <c r="J145"/>
  <c r="J415"/>
  <c r="J148"/>
  <c r="J208"/>
  <c r="J218"/>
  <c r="J424"/>
  <c r="J94"/>
  <c r="J11"/>
  <c r="J122"/>
  <c r="J429"/>
  <c r="J430"/>
  <c r="J431"/>
  <c r="J432"/>
  <c r="J64"/>
  <c r="J396"/>
  <c r="J108"/>
  <c r="J12"/>
  <c r="J128"/>
  <c r="J129"/>
  <c r="J22"/>
  <c r="J262"/>
  <c r="J306"/>
  <c r="L63"/>
  <c r="B63"/>
  <c r="M63" s="1"/>
  <c r="J395"/>
  <c r="L395"/>
  <c r="L289"/>
  <c r="B289"/>
  <c r="M289" s="1"/>
  <c r="J203"/>
  <c r="J463"/>
  <c r="J470"/>
  <c r="J164"/>
  <c r="J166"/>
  <c r="J212"/>
  <c r="J173"/>
  <c r="J477"/>
  <c r="J428"/>
  <c r="J67"/>
  <c r="L473"/>
  <c r="B473"/>
  <c r="M473" s="1"/>
  <c r="J331"/>
  <c r="L331"/>
  <c r="B331"/>
  <c r="M331" s="1"/>
  <c r="J505"/>
  <c r="J447"/>
  <c r="J467"/>
  <c r="J77"/>
  <c r="J165"/>
  <c r="J213"/>
  <c r="J168"/>
  <c r="J471"/>
  <c r="J478"/>
  <c r="J66"/>
  <c r="J501"/>
  <c r="J502"/>
  <c r="L423"/>
  <c r="J423"/>
  <c r="B423"/>
  <c r="M423" s="1"/>
  <c r="L59"/>
  <c r="L312"/>
  <c r="L321"/>
  <c r="L322"/>
  <c r="L323"/>
  <c r="L324"/>
  <c r="L325"/>
  <c r="L326"/>
  <c r="L335"/>
  <c r="J312"/>
  <c r="J321"/>
  <c r="J322"/>
  <c r="J323"/>
  <c r="J324"/>
  <c r="J325"/>
  <c r="J326"/>
  <c r="J335"/>
  <c r="B306"/>
  <c r="M306" s="1"/>
  <c r="B378"/>
  <c r="M378" s="1"/>
  <c r="B291"/>
  <c r="M291" s="1"/>
  <c r="B300"/>
  <c r="M300" s="1"/>
  <c r="B307"/>
  <c r="M307" s="1"/>
  <c r="B308"/>
  <c r="M308" s="1"/>
  <c r="B360"/>
  <c r="M360" s="1"/>
  <c r="B299"/>
  <c r="M299" s="1"/>
  <c r="B387"/>
  <c r="M387" s="1"/>
  <c r="B281"/>
  <c r="M281" s="1"/>
  <c r="B18"/>
  <c r="M18" s="1"/>
  <c r="B95"/>
  <c r="M95" s="1"/>
  <c r="B336"/>
  <c r="M336" s="1"/>
  <c r="B353"/>
  <c r="M353" s="1"/>
  <c r="B416"/>
  <c r="M416" s="1"/>
  <c r="B190"/>
  <c r="M190" s="1"/>
  <c r="B349"/>
  <c r="M349" s="1"/>
  <c r="B358"/>
  <c r="M358" s="1"/>
  <c r="B47"/>
  <c r="M47" s="1"/>
  <c r="B38"/>
  <c r="M38" s="1"/>
  <c r="B339"/>
  <c r="M339" s="1"/>
  <c r="B418"/>
  <c r="M418" s="1"/>
  <c r="B24"/>
  <c r="M24" s="1"/>
  <c r="B23"/>
  <c r="M23" s="1"/>
  <c r="B489"/>
  <c r="M489" s="1"/>
  <c r="B13"/>
  <c r="M13" s="1"/>
  <c r="B483"/>
  <c r="M483" s="1"/>
  <c r="B237"/>
  <c r="M237" s="1"/>
  <c r="B487"/>
  <c r="M487" s="1"/>
  <c r="B268"/>
  <c r="M268" s="1"/>
  <c r="B158"/>
  <c r="M158" s="1"/>
  <c r="B159"/>
  <c r="M159" s="1"/>
  <c r="B160"/>
  <c r="M160" s="1"/>
  <c r="B486"/>
  <c r="M486" s="1"/>
  <c r="B472"/>
  <c r="M472" s="1"/>
  <c r="B172"/>
  <c r="M172" s="1"/>
  <c r="B298"/>
  <c r="M298" s="1"/>
  <c r="B25"/>
  <c r="M25" s="1"/>
  <c r="B76"/>
  <c r="M76" s="1"/>
  <c r="B80"/>
  <c r="M80" s="1"/>
  <c r="B295"/>
  <c r="M295" s="1"/>
  <c r="B329"/>
  <c r="M329" s="1"/>
  <c r="B365"/>
  <c r="M365" s="1"/>
  <c r="B434"/>
  <c r="M434" s="1"/>
  <c r="B207"/>
  <c r="M207" s="1"/>
  <c r="B210"/>
  <c r="M210" s="1"/>
  <c r="B211"/>
  <c r="M211" s="1"/>
  <c r="B254"/>
  <c r="M254" s="1"/>
  <c r="B263"/>
  <c r="M263" s="1"/>
  <c r="B288"/>
  <c r="M288" s="1"/>
  <c r="B273"/>
  <c r="M273" s="1"/>
  <c r="B181"/>
  <c r="M181" s="1"/>
  <c r="B186"/>
  <c r="M186" s="1"/>
  <c r="B194"/>
  <c r="M194" s="1"/>
  <c r="B199"/>
  <c r="M199" s="1"/>
  <c r="B226"/>
  <c r="M226" s="1"/>
  <c r="B374"/>
  <c r="M374" s="1"/>
  <c r="B394"/>
  <c r="M394" s="1"/>
  <c r="B364"/>
  <c r="M364" s="1"/>
  <c r="B5"/>
  <c r="M5" s="1"/>
  <c r="B56"/>
  <c r="M56" s="1"/>
  <c r="B91"/>
  <c r="M91" s="1"/>
  <c r="B130"/>
  <c r="M130" s="1"/>
  <c r="B92"/>
  <c r="M92" s="1"/>
  <c r="B113"/>
  <c r="M113" s="1"/>
  <c r="B327"/>
  <c r="M327" s="1"/>
  <c r="B372"/>
  <c r="M372" s="1"/>
  <c r="B28"/>
  <c r="M28" s="1"/>
  <c r="B114"/>
  <c r="M114" s="1"/>
  <c r="B169"/>
  <c r="M169" s="1"/>
  <c r="B185"/>
  <c r="M185" s="1"/>
  <c r="B219"/>
  <c r="M219" s="1"/>
  <c r="B458"/>
  <c r="M458" s="1"/>
  <c r="B315"/>
  <c r="M315" s="1"/>
  <c r="B332"/>
  <c r="M332" s="1"/>
  <c r="B405"/>
  <c r="M405" s="1"/>
  <c r="B231"/>
  <c r="M231" s="1"/>
  <c r="B189"/>
  <c r="M189" s="1"/>
  <c r="B171"/>
  <c r="M171" s="1"/>
  <c r="B180"/>
  <c r="M180" s="1"/>
  <c r="B96"/>
  <c r="M96" s="1"/>
  <c r="B334"/>
  <c r="M334" s="1"/>
  <c r="B410"/>
  <c r="M410" s="1"/>
  <c r="B21"/>
  <c r="M21" s="1"/>
  <c r="B422"/>
  <c r="M422" s="1"/>
  <c r="B83"/>
  <c r="M83" s="1"/>
  <c r="B29"/>
  <c r="M29" s="1"/>
  <c r="B131"/>
  <c r="M131" s="1"/>
  <c r="B170"/>
  <c r="M170" s="1"/>
  <c r="B156"/>
  <c r="M156" s="1"/>
  <c r="B184"/>
  <c r="M184" s="1"/>
  <c r="B195"/>
  <c r="M195" s="1"/>
  <c r="B354"/>
  <c r="M354" s="1"/>
  <c r="B475"/>
  <c r="M475" s="1"/>
  <c r="B59"/>
  <c r="M59" s="1"/>
  <c r="B312"/>
  <c r="M312" s="1"/>
  <c r="B321"/>
  <c r="M321" s="1"/>
  <c r="B322"/>
  <c r="M322" s="1"/>
  <c r="B323"/>
  <c r="M323" s="1"/>
  <c r="B324"/>
  <c r="M324" s="1"/>
  <c r="B325"/>
  <c r="M325" s="1"/>
  <c r="B326"/>
  <c r="M326" s="1"/>
  <c r="B335"/>
  <c r="M335" s="1"/>
  <c r="B206"/>
  <c r="M206" s="1"/>
  <c r="B320"/>
  <c r="M320" s="1"/>
  <c r="B304"/>
  <c r="M304" s="1"/>
  <c r="B301"/>
  <c r="M301" s="1"/>
  <c r="B302"/>
  <c r="M302" s="1"/>
  <c r="B350"/>
  <c r="M350" s="1"/>
  <c r="B234"/>
  <c r="M234" s="1"/>
  <c r="B132"/>
  <c r="M132" s="1"/>
  <c r="B448"/>
  <c r="M448" s="1"/>
  <c r="B4"/>
  <c r="M4" s="1"/>
  <c r="B16"/>
  <c r="M16" s="1"/>
  <c r="B492"/>
  <c r="M492" s="1"/>
  <c r="N1" i="11"/>
  <c r="N2"/>
  <c r="N3"/>
  <c r="N6"/>
  <c r="N7"/>
  <c r="N8"/>
  <c r="N10"/>
  <c r="N11"/>
  <c r="B16"/>
  <c r="B17"/>
  <c r="N21"/>
  <c r="B20"/>
  <c r="N22"/>
  <c r="N23"/>
  <c r="N24"/>
  <c r="N25"/>
  <c r="N1" i="10"/>
  <c r="N2"/>
  <c r="N3"/>
  <c r="N4"/>
  <c r="N5"/>
  <c r="N6"/>
  <c r="N7"/>
  <c r="N8"/>
  <c r="N9"/>
  <c r="N10"/>
  <c r="N11"/>
  <c r="N12"/>
  <c r="N13"/>
  <c r="N14"/>
  <c r="N15"/>
  <c r="B16"/>
  <c r="N16"/>
  <c r="N17"/>
  <c r="N18"/>
  <c r="B20"/>
  <c r="N22"/>
  <c r="N23"/>
  <c r="N24"/>
  <c r="N25"/>
  <c r="N26"/>
  <c r="B344" i="1"/>
  <c r="M344" s="1"/>
  <c r="L344"/>
  <c r="L262"/>
  <c r="L306"/>
  <c r="L378"/>
  <c r="J224"/>
  <c r="L224"/>
  <c r="J265"/>
  <c r="L265"/>
  <c r="L291"/>
  <c r="L300"/>
  <c r="J307"/>
  <c r="L307"/>
  <c r="J308"/>
  <c r="L308"/>
  <c r="B383"/>
  <c r="M383" s="1"/>
  <c r="L383"/>
  <c r="L269"/>
  <c r="L196"/>
  <c r="B37"/>
  <c r="M37" s="1"/>
  <c r="L37"/>
  <c r="L217"/>
  <c r="B239"/>
  <c r="M239" s="1"/>
  <c r="L239"/>
  <c r="J205"/>
  <c r="L205"/>
  <c r="J230"/>
  <c r="L230"/>
  <c r="L201"/>
  <c r="J399"/>
  <c r="L399"/>
  <c r="J385"/>
  <c r="L385"/>
  <c r="J283"/>
  <c r="L283"/>
  <c r="B442"/>
  <c r="M442" s="1"/>
  <c r="J442"/>
  <c r="L442"/>
  <c r="B504"/>
  <c r="M504" s="1"/>
  <c r="L504"/>
  <c r="J319"/>
  <c r="L319"/>
  <c r="B7"/>
  <c r="M7" s="1"/>
  <c r="L7"/>
  <c r="J328"/>
  <c r="L328"/>
  <c r="B376"/>
  <c r="M376" s="1"/>
  <c r="L376"/>
  <c r="J343"/>
  <c r="L343"/>
  <c r="B347"/>
  <c r="M347" s="1"/>
  <c r="L347"/>
  <c r="B388"/>
  <c r="M388" s="1"/>
  <c r="L388"/>
  <c r="B228"/>
  <c r="M228" s="1"/>
  <c r="J228"/>
  <c r="L228"/>
  <c r="B32"/>
  <c r="M32" s="1"/>
  <c r="J32"/>
  <c r="L32"/>
  <c r="B51"/>
  <c r="M51" s="1"/>
  <c r="J51"/>
  <c r="L51"/>
  <c r="L360"/>
  <c r="L299"/>
  <c r="L387"/>
  <c r="B220"/>
  <c r="M220" s="1"/>
  <c r="J220"/>
  <c r="L220"/>
  <c r="B238"/>
  <c r="M238" s="1"/>
  <c r="L238"/>
  <c r="B479"/>
  <c r="M479" s="1"/>
  <c r="J479"/>
  <c r="L479"/>
  <c r="B318"/>
  <c r="M318" s="1"/>
  <c r="J318"/>
  <c r="L318"/>
  <c r="L281"/>
  <c r="B143"/>
  <c r="M143" s="1"/>
  <c r="L143"/>
  <c r="J485"/>
  <c r="L485"/>
  <c r="L18"/>
  <c r="B503"/>
  <c r="M503" s="1"/>
  <c r="J503"/>
  <c r="L503"/>
  <c r="B359"/>
  <c r="M359" s="1"/>
  <c r="L359"/>
  <c r="L105"/>
  <c r="L95"/>
  <c r="J336"/>
  <c r="L336"/>
  <c r="L353"/>
  <c r="J416"/>
  <c r="L416"/>
  <c r="J190"/>
  <c r="L190"/>
  <c r="L349"/>
  <c r="L358"/>
  <c r="J47"/>
  <c r="L47"/>
  <c r="L124"/>
  <c r="L109"/>
  <c r="L38"/>
  <c r="J339"/>
  <c r="L339"/>
  <c r="J418"/>
  <c r="L418"/>
  <c r="J24"/>
  <c r="L24"/>
  <c r="J23"/>
  <c r="L23"/>
  <c r="L489"/>
  <c r="L13"/>
  <c r="J483"/>
  <c r="L483"/>
  <c r="L198"/>
  <c r="L496"/>
  <c r="L237"/>
  <c r="J487"/>
  <c r="L487"/>
  <c r="J268"/>
  <c r="L268"/>
  <c r="J158"/>
  <c r="L158"/>
  <c r="J159"/>
  <c r="L159"/>
  <c r="J160"/>
  <c r="L160"/>
  <c r="J486"/>
  <c r="L486"/>
  <c r="L472"/>
  <c r="J172"/>
  <c r="L172"/>
  <c r="L298"/>
  <c r="J25"/>
  <c r="L25"/>
  <c r="L76"/>
  <c r="L80"/>
  <c r="L295"/>
  <c r="L329"/>
  <c r="L365"/>
  <c r="L434"/>
  <c r="J207"/>
  <c r="L207"/>
  <c r="J210"/>
  <c r="L210"/>
  <c r="J211"/>
  <c r="L211"/>
  <c r="L254"/>
  <c r="L263"/>
  <c r="L288"/>
  <c r="L273"/>
  <c r="B310"/>
  <c r="M310" s="1"/>
  <c r="J310"/>
  <c r="L310"/>
  <c r="B280"/>
  <c r="M280" s="1"/>
  <c r="J280"/>
  <c r="L280"/>
  <c r="B357"/>
  <c r="M357" s="1"/>
  <c r="L357"/>
  <c r="J229"/>
  <c r="L229"/>
  <c r="J181"/>
  <c r="L181"/>
  <c r="B39"/>
  <c r="M39" s="1"/>
  <c r="L39"/>
  <c r="B150"/>
  <c r="M150" s="1"/>
  <c r="L150"/>
  <c r="B417"/>
  <c r="M417" s="1"/>
  <c r="J417"/>
  <c r="L417"/>
  <c r="B179"/>
  <c r="M179" s="1"/>
  <c r="J179"/>
  <c r="L179"/>
  <c r="J186"/>
  <c r="L186"/>
  <c r="J194"/>
  <c r="L194"/>
  <c r="J199"/>
  <c r="L199"/>
  <c r="J226"/>
  <c r="L226"/>
  <c r="B74"/>
  <c r="M74" s="1"/>
  <c r="L74"/>
  <c r="B178"/>
  <c r="M178" s="1"/>
  <c r="J178"/>
  <c r="L178"/>
  <c r="B85"/>
  <c r="M85" s="1"/>
  <c r="J85"/>
  <c r="L85"/>
  <c r="J374"/>
  <c r="L374"/>
  <c r="B78"/>
  <c r="M78" s="1"/>
  <c r="J78"/>
  <c r="L78"/>
  <c r="B491"/>
  <c r="M491" s="1"/>
  <c r="J491"/>
  <c r="L491"/>
  <c r="B427"/>
  <c r="M427" s="1"/>
  <c r="J427"/>
  <c r="L427"/>
  <c r="J394"/>
  <c r="L394"/>
  <c r="L364"/>
  <c r="B253"/>
  <c r="M253" s="1"/>
  <c r="L253"/>
  <c r="B81"/>
  <c r="M81" s="1"/>
  <c r="L81"/>
  <c r="B451"/>
  <c r="M451" s="1"/>
  <c r="L451"/>
  <c r="B261"/>
  <c r="M261" s="1"/>
  <c r="L261"/>
  <c r="L155"/>
  <c r="L5"/>
  <c r="J103"/>
  <c r="L103"/>
  <c r="J56"/>
  <c r="L56"/>
  <c r="L91"/>
  <c r="B44"/>
  <c r="M44" s="1"/>
  <c r="L44"/>
  <c r="B9"/>
  <c r="M9" s="1"/>
  <c r="L9"/>
  <c r="B277"/>
  <c r="M277" s="1"/>
  <c r="L277"/>
  <c r="B284"/>
  <c r="M284" s="1"/>
  <c r="L284"/>
  <c r="B46"/>
  <c r="M46" s="1"/>
  <c r="J46"/>
  <c r="L46"/>
  <c r="B48"/>
  <c r="M48" s="1"/>
  <c r="J48"/>
  <c r="L48"/>
  <c r="B137"/>
  <c r="M137" s="1"/>
  <c r="L137"/>
  <c r="B127"/>
  <c r="M127" s="1"/>
  <c r="J127"/>
  <c r="L127"/>
  <c r="B200"/>
  <c r="M200" s="1"/>
  <c r="J200"/>
  <c r="L200"/>
  <c r="J371"/>
  <c r="L371"/>
  <c r="B2"/>
  <c r="M2" s="1"/>
  <c r="L2"/>
  <c r="B202"/>
  <c r="M202" s="1"/>
  <c r="J202"/>
  <c r="L202"/>
  <c r="B60"/>
  <c r="M60" s="1"/>
  <c r="L60"/>
  <c r="J130"/>
  <c r="L130"/>
  <c r="J92"/>
  <c r="L92"/>
  <c r="J113"/>
  <c r="L113"/>
  <c r="B437"/>
  <c r="M437" s="1"/>
  <c r="J437"/>
  <c r="L437"/>
  <c r="B337"/>
  <c r="M337" s="1"/>
  <c r="J337"/>
  <c r="L337"/>
  <c r="J327"/>
  <c r="L327"/>
  <c r="L372"/>
  <c r="J333"/>
  <c r="L333"/>
  <c r="B338"/>
  <c r="M338" s="1"/>
  <c r="J338"/>
  <c r="L338"/>
  <c r="J398"/>
  <c r="L398"/>
  <c r="B309"/>
  <c r="M309" s="1"/>
  <c r="J309"/>
  <c r="L309"/>
  <c r="B377"/>
  <c r="M377" s="1"/>
  <c r="J377"/>
  <c r="L377"/>
  <c r="B30"/>
  <c r="M30" s="1"/>
  <c r="J30"/>
  <c r="L30"/>
  <c r="B276"/>
  <c r="M276" s="1"/>
  <c r="L276"/>
  <c r="B97"/>
  <c r="M97" s="1"/>
  <c r="L97"/>
  <c r="B221"/>
  <c r="M221" s="1"/>
  <c r="J221"/>
  <c r="L221"/>
  <c r="B240"/>
  <c r="M240" s="1"/>
  <c r="L240"/>
  <c r="B129"/>
  <c r="M129" s="1"/>
  <c r="L129"/>
  <c r="J355"/>
  <c r="L355"/>
  <c r="J369"/>
  <c r="L369"/>
  <c r="L28"/>
  <c r="J114"/>
  <c r="L114"/>
  <c r="J169"/>
  <c r="L169"/>
  <c r="J185"/>
  <c r="L185"/>
  <c r="J219"/>
  <c r="L219"/>
  <c r="L458"/>
  <c r="L315"/>
  <c r="B65"/>
  <c r="M65" s="1"/>
  <c r="L65"/>
  <c r="B70"/>
  <c r="M70" s="1"/>
  <c r="L70"/>
  <c r="B443"/>
  <c r="M443" s="1"/>
  <c r="L443"/>
  <c r="B506"/>
  <c r="M506" s="1"/>
  <c r="L506"/>
  <c r="B26"/>
  <c r="M26" s="1"/>
  <c r="L26"/>
  <c r="B10"/>
  <c r="M10" s="1"/>
  <c r="L10"/>
  <c r="B505"/>
  <c r="M505" s="1"/>
  <c r="L505"/>
  <c r="B247"/>
  <c r="M247" s="1"/>
  <c r="L247"/>
  <c r="B447"/>
  <c r="M447" s="1"/>
  <c r="L447"/>
  <c r="B467"/>
  <c r="M467" s="1"/>
  <c r="L467"/>
  <c r="B77"/>
  <c r="M77" s="1"/>
  <c r="L77"/>
  <c r="B165"/>
  <c r="M165" s="1"/>
  <c r="L165"/>
  <c r="B213"/>
  <c r="M213" s="1"/>
  <c r="L213"/>
  <c r="B168"/>
  <c r="M168" s="1"/>
  <c r="L168"/>
  <c r="B471"/>
  <c r="M471" s="1"/>
  <c r="L471"/>
  <c r="B478"/>
  <c r="M478" s="1"/>
  <c r="L478"/>
  <c r="B392"/>
  <c r="M392" s="1"/>
  <c r="L392"/>
  <c r="B66"/>
  <c r="M66" s="1"/>
  <c r="L66"/>
  <c r="B174"/>
  <c r="M174" s="1"/>
  <c r="J174"/>
  <c r="L174"/>
  <c r="B345"/>
  <c r="M345" s="1"/>
  <c r="J345"/>
  <c r="L345"/>
  <c r="J104"/>
  <c r="L104"/>
  <c r="L116"/>
  <c r="L117"/>
  <c r="B297"/>
  <c r="M297" s="1"/>
  <c r="L297"/>
  <c r="B187"/>
  <c r="M187" s="1"/>
  <c r="J187"/>
  <c r="L187"/>
  <c r="B204"/>
  <c r="M204" s="1"/>
  <c r="L204"/>
  <c r="J243"/>
  <c r="L243"/>
  <c r="J244"/>
  <c r="L244"/>
  <c r="J245"/>
  <c r="L245"/>
  <c r="J246"/>
  <c r="L246"/>
  <c r="J248"/>
  <c r="L248"/>
  <c r="J250"/>
  <c r="L250"/>
  <c r="J251"/>
  <c r="L251"/>
  <c r="J260"/>
  <c r="L260"/>
  <c r="B440"/>
  <c r="M440" s="1"/>
  <c r="L440"/>
  <c r="J102"/>
  <c r="L102"/>
  <c r="B400"/>
  <c r="M400" s="1"/>
  <c r="J400"/>
  <c r="L400"/>
  <c r="B402"/>
  <c r="M402" s="1"/>
  <c r="J402"/>
  <c r="L402"/>
  <c r="B33"/>
  <c r="M33" s="1"/>
  <c r="J33"/>
  <c r="L33"/>
  <c r="B157"/>
  <c r="M157" s="1"/>
  <c r="J157"/>
  <c r="L157"/>
  <c r="L332"/>
  <c r="B161"/>
  <c r="M161" s="1"/>
  <c r="J161"/>
  <c r="L161"/>
  <c r="B403"/>
  <c r="M403" s="1"/>
  <c r="J403"/>
  <c r="L403"/>
  <c r="B162"/>
  <c r="M162" s="1"/>
  <c r="J162"/>
  <c r="L162"/>
  <c r="B163"/>
  <c r="M163" s="1"/>
  <c r="J163"/>
  <c r="L163"/>
  <c r="L106"/>
  <c r="J439"/>
  <c r="L439"/>
  <c r="J405"/>
  <c r="L405"/>
  <c r="L20"/>
  <c r="J231"/>
  <c r="L231"/>
  <c r="J189"/>
  <c r="L189"/>
  <c r="L499"/>
  <c r="J223"/>
  <c r="L223"/>
  <c r="B167"/>
  <c r="M167" s="1"/>
  <c r="J167"/>
  <c r="L167"/>
  <c r="J171"/>
  <c r="L171"/>
  <c r="L112"/>
  <c r="B264"/>
  <c r="M264" s="1"/>
  <c r="L264"/>
  <c r="B287"/>
  <c r="M287" s="1"/>
  <c r="L287"/>
  <c r="J180"/>
  <c r="L180"/>
  <c r="J96"/>
  <c r="L96"/>
  <c r="L334"/>
  <c r="B286"/>
  <c r="M286" s="1"/>
  <c r="L286"/>
  <c r="B340"/>
  <c r="M340" s="1"/>
  <c r="J340"/>
  <c r="L340"/>
  <c r="B408"/>
  <c r="M408" s="1"/>
  <c r="J408"/>
  <c r="L408"/>
  <c r="B341"/>
  <c r="M341" s="1"/>
  <c r="J341"/>
  <c r="L341"/>
  <c r="B342"/>
  <c r="M342" s="1"/>
  <c r="L342"/>
  <c r="J410"/>
  <c r="L410"/>
  <c r="B346"/>
  <c r="M346" s="1"/>
  <c r="L346"/>
  <c r="J21"/>
  <c r="L21"/>
  <c r="J422"/>
  <c r="L422"/>
  <c r="L83"/>
  <c r="B361"/>
  <c r="M361" s="1"/>
  <c r="L361"/>
  <c r="L285"/>
  <c r="B391"/>
  <c r="M391" s="1"/>
  <c r="L391"/>
  <c r="J29"/>
  <c r="L29"/>
  <c r="B406"/>
  <c r="M406" s="1"/>
  <c r="L406"/>
  <c r="B413"/>
  <c r="M413" s="1"/>
  <c r="L413"/>
  <c r="B409"/>
  <c r="M409" s="1"/>
  <c r="J409"/>
  <c r="L409"/>
  <c r="B419"/>
  <c r="M419" s="1"/>
  <c r="J419"/>
  <c r="L419"/>
  <c r="B425"/>
  <c r="M425" s="1"/>
  <c r="J425"/>
  <c r="L425"/>
  <c r="B71"/>
  <c r="M71" s="1"/>
  <c r="L71"/>
  <c r="B82"/>
  <c r="M82" s="1"/>
  <c r="L82"/>
  <c r="B411"/>
  <c r="M411" s="1"/>
  <c r="J411"/>
  <c r="L411"/>
  <c r="B453"/>
  <c r="M453" s="1"/>
  <c r="L453"/>
  <c r="J131"/>
  <c r="L131"/>
  <c r="B438"/>
  <c r="M438" s="1"/>
  <c r="J438"/>
  <c r="L438"/>
  <c r="J170"/>
  <c r="L170"/>
  <c r="B22"/>
  <c r="M22" s="1"/>
  <c r="L22"/>
  <c r="J156"/>
  <c r="L156"/>
  <c r="J184"/>
  <c r="L184"/>
  <c r="J195"/>
  <c r="L195"/>
  <c r="L354"/>
  <c r="J475"/>
  <c r="L475"/>
  <c r="L493"/>
  <c r="J206"/>
  <c r="L206"/>
  <c r="J320"/>
  <c r="L320"/>
  <c r="J304"/>
  <c r="L304"/>
  <c r="L301"/>
  <c r="L302"/>
  <c r="L350"/>
  <c r="J234"/>
  <c r="L234"/>
  <c r="L498"/>
  <c r="J132"/>
  <c r="L132"/>
  <c r="L448"/>
  <c r="L4"/>
  <c r="L16"/>
  <c r="B14"/>
  <c r="M14" s="1"/>
  <c r="L14"/>
  <c r="L492"/>
  <c r="B54"/>
  <c r="M54" s="1"/>
  <c r="J54"/>
  <c r="L54"/>
  <c r="B435"/>
  <c r="M435" s="1"/>
  <c r="L435"/>
  <c r="B366"/>
  <c r="M366" s="1"/>
  <c r="L366"/>
  <c r="B500"/>
  <c r="M500" s="1"/>
  <c r="L500"/>
  <c r="B501"/>
  <c r="M501" s="1"/>
  <c r="L501"/>
  <c r="B502"/>
  <c r="M502" s="1"/>
  <c r="L502"/>
  <c r="B270"/>
  <c r="M270" s="1"/>
  <c r="L270"/>
  <c r="B69"/>
  <c r="M69" s="1"/>
  <c r="L69"/>
  <c r="B203"/>
  <c r="M203" s="1"/>
  <c r="L203"/>
  <c r="B61"/>
  <c r="M61" s="1"/>
  <c r="L61"/>
  <c r="B463"/>
  <c r="M463" s="1"/>
  <c r="L463"/>
  <c r="B470"/>
  <c r="M470" s="1"/>
  <c r="L470"/>
  <c r="B164"/>
  <c r="M164" s="1"/>
  <c r="L164"/>
  <c r="B166"/>
  <c r="M166" s="1"/>
  <c r="L166"/>
  <c r="B212"/>
  <c r="M212" s="1"/>
  <c r="L212"/>
  <c r="B173"/>
  <c r="M173" s="1"/>
  <c r="L173"/>
  <c r="B477"/>
  <c r="M477" s="1"/>
  <c r="L477"/>
  <c r="B497"/>
  <c r="M497" s="1"/>
  <c r="L497"/>
  <c r="B428"/>
  <c r="M428" s="1"/>
  <c r="L428"/>
  <c r="B67"/>
  <c r="M67" s="1"/>
  <c r="L67"/>
  <c r="B278"/>
  <c r="M278" s="1"/>
  <c r="L278"/>
  <c r="B27"/>
  <c r="M27" s="1"/>
  <c r="L27"/>
  <c r="B107"/>
  <c r="M107" s="1"/>
  <c r="L107"/>
  <c r="B271"/>
  <c r="M271" s="1"/>
  <c r="L271"/>
  <c r="B272"/>
  <c r="M272" s="1"/>
  <c r="L272"/>
  <c r="B375"/>
  <c r="M375" s="1"/>
  <c r="L375"/>
  <c r="B390"/>
  <c r="M390" s="1"/>
  <c r="L390"/>
  <c r="B441"/>
  <c r="M441" s="1"/>
  <c r="L441"/>
  <c r="B494"/>
  <c r="M494" s="1"/>
  <c r="L494"/>
  <c r="L123"/>
  <c r="B31"/>
  <c r="M31" s="1"/>
  <c r="L31"/>
  <c r="B227"/>
  <c r="M227" s="1"/>
  <c r="L227"/>
  <c r="B232"/>
  <c r="M232" s="1"/>
  <c r="L232"/>
  <c r="B274"/>
  <c r="M274" s="1"/>
  <c r="L274"/>
  <c r="B279"/>
  <c r="M279" s="1"/>
  <c r="L279"/>
  <c r="B311"/>
  <c r="M311" s="1"/>
  <c r="L311"/>
  <c r="B330"/>
  <c r="M330" s="1"/>
  <c r="L330"/>
  <c r="B362"/>
  <c r="M362" s="1"/>
  <c r="L362"/>
  <c r="B380"/>
  <c r="M380" s="1"/>
  <c r="L380"/>
  <c r="B404"/>
  <c r="M404" s="1"/>
  <c r="L404"/>
  <c r="B421"/>
  <c r="M421" s="1"/>
  <c r="L421"/>
  <c r="B426"/>
  <c r="M426" s="1"/>
  <c r="L426"/>
  <c r="B49"/>
  <c r="M49" s="1"/>
  <c r="L49"/>
  <c r="B68"/>
  <c r="M68" s="1"/>
  <c r="L68"/>
  <c r="B214"/>
  <c r="M214" s="1"/>
  <c r="L214"/>
  <c r="B460"/>
  <c r="M460" s="1"/>
  <c r="L460"/>
  <c r="B90"/>
  <c r="M90" s="1"/>
  <c r="L90"/>
  <c r="B149"/>
  <c r="M149" s="1"/>
  <c r="L149"/>
  <c r="B121"/>
  <c r="M121" s="1"/>
  <c r="L121"/>
  <c r="L370"/>
  <c r="B305"/>
  <c r="M305" s="1"/>
  <c r="L305"/>
  <c r="B303"/>
  <c r="M303" s="1"/>
  <c r="L303"/>
  <c r="B119"/>
  <c r="M119" s="1"/>
  <c r="L119"/>
  <c r="B382"/>
  <c r="M382" s="1"/>
  <c r="L382"/>
  <c r="B235"/>
  <c r="M235" s="1"/>
  <c r="L235"/>
  <c r="B151"/>
  <c r="M151" s="1"/>
  <c r="L151"/>
  <c r="B177"/>
  <c r="M177" s="1"/>
  <c r="L177"/>
  <c r="L317"/>
  <c r="B290"/>
  <c r="M290" s="1"/>
  <c r="L290"/>
  <c r="B111"/>
  <c r="M111" s="1"/>
  <c r="L111"/>
  <c r="L110"/>
  <c r="L101"/>
  <c r="B193"/>
  <c r="M193" s="1"/>
  <c r="L193"/>
  <c r="B420"/>
  <c r="M420" s="1"/>
  <c r="L420"/>
  <c r="B191"/>
  <c r="M191" s="1"/>
  <c r="L191"/>
  <c r="B192"/>
  <c r="M192" s="1"/>
  <c r="L192"/>
  <c r="B356"/>
  <c r="M356" s="1"/>
  <c r="L356"/>
  <c r="B241"/>
  <c r="M241" s="1"/>
  <c r="L241"/>
  <c r="B397"/>
  <c r="M397" s="1"/>
  <c r="L397"/>
  <c r="B481"/>
  <c r="M481" s="1"/>
  <c r="L481"/>
  <c r="B133"/>
  <c r="M133" s="1"/>
  <c r="L133"/>
  <c r="B183"/>
  <c r="M183" s="1"/>
  <c r="L183"/>
  <c r="B43"/>
  <c r="M43" s="1"/>
  <c r="L43"/>
  <c r="B73"/>
  <c r="M73" s="1"/>
  <c r="L73"/>
  <c r="B488"/>
  <c r="M488" s="1"/>
  <c r="L488"/>
  <c r="B209"/>
  <c r="M209" s="1"/>
  <c r="L209"/>
  <c r="B145"/>
  <c r="M145" s="1"/>
  <c r="L145"/>
  <c r="B415"/>
  <c r="M415" s="1"/>
  <c r="L415"/>
  <c r="B148"/>
  <c r="M148" s="1"/>
  <c r="L148"/>
  <c r="B208"/>
  <c r="M208" s="1"/>
  <c r="L208"/>
  <c r="B218"/>
  <c r="M218" s="1"/>
  <c r="L218"/>
  <c r="B379"/>
  <c r="M379" s="1"/>
  <c r="L379"/>
  <c r="B424"/>
  <c r="M424" s="1"/>
  <c r="L424"/>
  <c r="B436"/>
  <c r="M436" s="1"/>
  <c r="L436"/>
  <c r="L266"/>
  <c r="B94"/>
  <c r="M94" s="1"/>
  <c r="L94"/>
  <c r="B348"/>
  <c r="M348" s="1"/>
  <c r="L348"/>
  <c r="B11"/>
  <c r="M11" s="1"/>
  <c r="L11"/>
  <c r="B122"/>
  <c r="M122" s="1"/>
  <c r="L122"/>
  <c r="B429"/>
  <c r="M429" s="1"/>
  <c r="L429"/>
  <c r="B430"/>
  <c r="M430" s="1"/>
  <c r="L430"/>
  <c r="B431"/>
  <c r="M431" s="1"/>
  <c r="L431"/>
  <c r="B432"/>
  <c r="M432" s="1"/>
  <c r="L432"/>
  <c r="B64"/>
  <c r="M64" s="1"/>
  <c r="L64"/>
  <c r="B86"/>
  <c r="M86" s="1"/>
  <c r="L86"/>
  <c r="B396"/>
  <c r="M396" s="1"/>
  <c r="L396"/>
  <c r="B108"/>
  <c r="M108" s="1"/>
  <c r="L108"/>
  <c r="L225"/>
  <c r="B12"/>
  <c r="M12" s="1"/>
  <c r="L12"/>
  <c r="B128"/>
  <c r="M128" s="1"/>
  <c r="L128"/>
  <c r="B146"/>
  <c r="M146" s="1"/>
  <c r="L146"/>
  <c r="B136"/>
  <c r="M136" s="1"/>
  <c r="L136"/>
  <c r="B152"/>
  <c r="M152" s="1"/>
  <c r="L152"/>
  <c r="B389"/>
  <c r="M389" s="1"/>
  <c r="L389"/>
  <c r="B495"/>
  <c r="M495" s="1"/>
  <c r="L495"/>
  <c r="B293"/>
  <c r="M293" s="1"/>
  <c r="L293"/>
  <c r="B115"/>
  <c r="M115" s="1"/>
  <c r="L115"/>
  <c r="B144"/>
  <c r="M144" s="1"/>
  <c r="L144"/>
  <c r="B314"/>
  <c r="M314" s="1"/>
  <c r="L314"/>
  <c r="B454"/>
  <c r="M454" s="1"/>
  <c r="L454"/>
  <c r="B252"/>
  <c r="M252" s="1"/>
  <c r="L252"/>
  <c r="B118"/>
  <c r="M118" s="1"/>
  <c r="L118"/>
  <c r="B386"/>
  <c r="M386" s="1"/>
  <c r="L386"/>
  <c r="B412"/>
  <c r="M412" s="1"/>
  <c r="L412"/>
  <c r="B381"/>
  <c r="M381" s="1"/>
  <c r="L381"/>
  <c r="B175"/>
  <c r="M175" s="1"/>
  <c r="L175"/>
  <c r="B182"/>
  <c r="M182" s="1"/>
  <c r="L182"/>
  <c r="B352"/>
  <c r="M352" s="1"/>
  <c r="L352"/>
  <c r="B351"/>
  <c r="M351" s="1"/>
  <c r="L351"/>
  <c r="B414"/>
  <c r="M414" s="1"/>
  <c r="L414"/>
  <c r="B482"/>
  <c r="M482" s="1"/>
  <c r="L482"/>
  <c r="B58"/>
  <c r="M58" s="1"/>
  <c r="L58"/>
  <c r="B52"/>
  <c r="M52" s="1"/>
  <c r="L52"/>
  <c r="B142"/>
  <c r="M142" s="1"/>
  <c r="L142"/>
  <c r="B55"/>
  <c r="M55" s="1"/>
  <c r="L55"/>
  <c r="B258"/>
  <c r="M258" s="1"/>
  <c r="L258"/>
  <c r="B53"/>
  <c r="M53" s="1"/>
  <c r="L53"/>
  <c r="B6"/>
  <c r="M6" s="1"/>
  <c r="L6"/>
  <c r="B50"/>
  <c r="M50" s="1"/>
  <c r="L50"/>
  <c r="B57"/>
  <c r="M57" s="1"/>
  <c r="L57"/>
  <c r="B62"/>
  <c r="M62" s="1"/>
  <c r="L62"/>
  <c r="B41"/>
  <c r="M41" s="1"/>
  <c r="L41"/>
  <c r="B296"/>
  <c r="M296" s="1"/>
  <c r="L296"/>
  <c r="B188"/>
  <c r="M188" s="1"/>
  <c r="L188"/>
  <c r="N188"/>
  <c r="B275"/>
  <c r="M275" s="1"/>
  <c r="L275"/>
  <c r="B216"/>
  <c r="M216" s="1"/>
  <c r="L216"/>
  <c r="B215"/>
  <c r="M215" s="1"/>
  <c r="L215"/>
  <c r="B222"/>
  <c r="M222" s="1"/>
  <c r="L222"/>
  <c r="B233"/>
  <c r="M233" s="1"/>
  <c r="L233"/>
  <c r="B176"/>
  <c r="M176" s="1"/>
  <c r="L176"/>
  <c r="B34"/>
  <c r="M34" s="1"/>
  <c r="L34"/>
  <c r="B242"/>
  <c r="M242" s="1"/>
  <c r="L242"/>
  <c r="B267"/>
  <c r="M267" s="1"/>
  <c r="L267"/>
  <c r="B292"/>
  <c r="M292" s="1"/>
  <c r="L292"/>
  <c r="B401"/>
  <c r="M401" s="1"/>
  <c r="L401"/>
  <c r="B433"/>
  <c r="M433" s="1"/>
  <c r="L433"/>
  <c r="B36"/>
  <c r="M36" s="1"/>
  <c r="L36"/>
  <c r="B98"/>
  <c r="M98" s="1"/>
  <c r="L98"/>
  <c r="B140"/>
  <c r="M140" s="1"/>
  <c r="L140"/>
  <c r="B313"/>
  <c r="M313" s="1"/>
  <c r="L313"/>
  <c r="B316"/>
  <c r="M316" s="1"/>
  <c r="L316"/>
  <c r="B393"/>
  <c r="M393" s="1"/>
  <c r="L393"/>
  <c r="B3"/>
  <c r="M3" s="1"/>
  <c r="L3"/>
  <c r="B8"/>
  <c r="M8" s="1"/>
  <c r="L8"/>
  <c r="B15"/>
  <c r="M15" s="1"/>
  <c r="L15"/>
  <c r="B17"/>
  <c r="M17" s="1"/>
  <c r="L17"/>
  <c r="B40"/>
  <c r="M40" s="1"/>
  <c r="L40"/>
  <c r="B75"/>
  <c r="M75" s="1"/>
  <c r="L75"/>
  <c r="B79"/>
  <c r="M79" s="1"/>
  <c r="L79"/>
  <c r="B93"/>
  <c r="M93" s="1"/>
  <c r="L93"/>
  <c r="B459"/>
  <c r="M459" s="1"/>
  <c r="L459"/>
  <c r="B474"/>
  <c r="M474" s="1"/>
  <c r="L474"/>
  <c r="B484"/>
  <c r="M484" s="1"/>
  <c r="L484"/>
  <c r="B490"/>
  <c r="M490" s="1"/>
  <c r="L490"/>
  <c r="N490"/>
  <c r="B461"/>
  <c r="M461" s="1"/>
  <c r="L461"/>
  <c r="L141"/>
  <c r="B236"/>
  <c r="M236" s="1"/>
  <c r="L236"/>
  <c r="B100"/>
  <c r="M100" s="1"/>
  <c r="L100"/>
  <c r="L125"/>
  <c r="B126"/>
  <c r="M126" s="1"/>
  <c r="L126"/>
  <c r="B147"/>
  <c r="M147" s="1"/>
  <c r="L147"/>
  <c r="B153"/>
  <c r="M153" s="1"/>
  <c r="L153"/>
  <c r="B154"/>
  <c r="M154" s="1"/>
  <c r="L154"/>
  <c r="L407"/>
  <c r="B363"/>
  <c r="M363" s="1"/>
  <c r="L363"/>
  <c r="B72"/>
  <c r="M72" s="1"/>
  <c r="L72"/>
  <c r="B99"/>
  <c r="M99" s="1"/>
  <c r="L99"/>
  <c r="B120"/>
  <c r="M120" s="1"/>
  <c r="L120"/>
  <c r="B139"/>
  <c r="M139" s="1"/>
  <c r="L139"/>
  <c r="B257"/>
  <c r="M257" s="1"/>
  <c r="L257"/>
  <c r="B259"/>
  <c r="M259" s="1"/>
  <c r="L259"/>
  <c r="B282"/>
  <c r="M282" s="1"/>
  <c r="L282"/>
  <c r="B445"/>
  <c r="M445" s="1"/>
  <c r="L445"/>
  <c r="B449"/>
  <c r="M449" s="1"/>
  <c r="L449"/>
  <c r="B450"/>
  <c r="M450" s="1"/>
  <c r="L450"/>
  <c r="B462"/>
  <c r="M462" s="1"/>
  <c r="L462"/>
  <c r="B464"/>
  <c r="M464" s="1"/>
  <c r="L464"/>
  <c r="B466"/>
  <c r="M466" s="1"/>
  <c r="L466"/>
  <c r="B294"/>
  <c r="M294" s="1"/>
  <c r="L294"/>
  <c r="B480"/>
  <c r="M480" s="1"/>
  <c r="L480"/>
  <c r="N480"/>
  <c r="B89"/>
  <c r="M89" s="1"/>
  <c r="L89"/>
  <c r="B19"/>
  <c r="M19" s="1"/>
  <c r="L19"/>
  <c r="B35"/>
  <c r="M35" s="1"/>
  <c r="L35"/>
  <c r="B42"/>
  <c r="M42" s="1"/>
  <c r="L42"/>
  <c r="B45"/>
  <c r="M45" s="1"/>
  <c r="L45"/>
  <c r="B84"/>
  <c r="M84" s="1"/>
  <c r="L84"/>
  <c r="B87"/>
  <c r="M87" s="1"/>
  <c r="L87"/>
  <c r="B88"/>
  <c r="M88" s="1"/>
  <c r="L88"/>
  <c r="B134"/>
  <c r="M134" s="1"/>
  <c r="L134"/>
  <c r="B249"/>
  <c r="M249" s="1"/>
  <c r="L249"/>
  <c r="B255"/>
  <c r="M255" s="1"/>
  <c r="L255"/>
  <c r="B256"/>
  <c r="M256" s="1"/>
  <c r="L256"/>
  <c r="N256"/>
  <c r="B373"/>
  <c r="M373" s="1"/>
  <c r="L373"/>
  <c r="B384"/>
  <c r="M384" s="1"/>
  <c r="L384"/>
  <c r="B444"/>
  <c r="M444" s="1"/>
  <c r="L444"/>
  <c r="B446"/>
  <c r="M446" s="1"/>
  <c r="L446"/>
  <c r="B452"/>
  <c r="M452" s="1"/>
  <c r="L452"/>
  <c r="B455"/>
  <c r="M455" s="1"/>
  <c r="L455"/>
  <c r="B456"/>
  <c r="M456" s="1"/>
  <c r="L456"/>
  <c r="B457"/>
  <c r="M457" s="1"/>
  <c r="L457"/>
  <c r="B465"/>
  <c r="M465" s="1"/>
  <c r="L465"/>
  <c r="B468"/>
  <c r="M468" s="1"/>
  <c r="L468"/>
  <c r="B469"/>
  <c r="M469" s="1"/>
  <c r="L469"/>
  <c r="B476"/>
  <c r="M476" s="1"/>
  <c r="L476"/>
  <c r="N476"/>
  <c r="B367"/>
  <c r="M367" s="1"/>
  <c r="L367"/>
  <c r="B368"/>
  <c r="M368" s="1"/>
  <c r="L368"/>
  <c r="B507"/>
  <c r="M507" s="1"/>
  <c r="L507"/>
  <c r="B508"/>
  <c r="M508" s="1"/>
  <c r="L508"/>
  <c r="B509"/>
  <c r="M509" s="1"/>
  <c r="L509"/>
  <c r="B510"/>
  <c r="M510" s="1"/>
  <c r="L510"/>
  <c r="N510"/>
  <c r="B511"/>
  <c r="M511" s="1"/>
  <c r="L511"/>
  <c r="B512"/>
  <c r="M512" s="1"/>
  <c r="L512"/>
  <c r="B513"/>
  <c r="M513" s="1"/>
  <c r="L513"/>
  <c r="B514"/>
  <c r="M514" s="1"/>
  <c r="L514"/>
  <c r="B515"/>
  <c r="M515" s="1"/>
  <c r="L515"/>
  <c r="B516"/>
  <c r="M516" s="1"/>
  <c r="L516"/>
  <c r="N516"/>
  <c r="B517"/>
  <c r="M517" s="1"/>
  <c r="L517"/>
  <c r="B518"/>
  <c r="M518" s="1"/>
  <c r="L518"/>
  <c r="B519"/>
  <c r="M519" s="1"/>
  <c r="L519"/>
  <c r="B520"/>
  <c r="M520" s="1"/>
  <c r="L520"/>
  <c r="B521"/>
  <c r="M521" s="1"/>
  <c r="L521"/>
  <c r="N521"/>
  <c r="B522"/>
  <c r="M522" s="1"/>
  <c r="L522"/>
  <c r="N522"/>
  <c r="B523"/>
  <c r="M523" s="1"/>
  <c r="L523"/>
  <c r="N523"/>
  <c r="B524"/>
  <c r="M524" s="1"/>
  <c r="L524"/>
  <c r="B525"/>
  <c r="M525" s="1"/>
  <c r="L525"/>
  <c r="B526"/>
  <c r="M526" s="1"/>
  <c r="L526"/>
  <c r="B527"/>
  <c r="M527" s="1"/>
  <c r="L527"/>
  <c r="B528"/>
  <c r="M528" s="1"/>
  <c r="L528"/>
  <c r="B529"/>
  <c r="M529" s="1"/>
  <c r="L529"/>
  <c r="B530"/>
  <c r="M530" s="1"/>
  <c r="L530"/>
  <c r="B531"/>
  <c r="M531" s="1"/>
  <c r="L531"/>
  <c r="B532"/>
  <c r="M532" s="1"/>
  <c r="L532"/>
  <c r="B533"/>
  <c r="M533" s="1"/>
  <c r="L533"/>
  <c r="N533"/>
  <c r="B534"/>
  <c r="M534" s="1"/>
  <c r="L534"/>
  <c r="N534"/>
  <c r="B535"/>
  <c r="M535" s="1"/>
  <c r="L535"/>
  <c r="B536"/>
  <c r="M536" s="1"/>
  <c r="L536"/>
  <c r="B537"/>
  <c r="M537" s="1"/>
  <c r="L537"/>
  <c r="B538"/>
  <c r="M538" s="1"/>
  <c r="L538"/>
  <c r="B539"/>
  <c r="M539" s="1"/>
  <c r="L539"/>
  <c r="B540"/>
  <c r="M540" s="1"/>
  <c r="L540"/>
  <c r="B541"/>
  <c r="M541" s="1"/>
  <c r="L541"/>
  <c r="B542"/>
  <c r="M542" s="1"/>
  <c r="L542"/>
  <c r="B543"/>
  <c r="M543" s="1"/>
  <c r="L543"/>
  <c r="B544"/>
  <c r="M544" s="1"/>
  <c r="L544"/>
  <c r="B545"/>
  <c r="M545" s="1"/>
  <c r="L545"/>
  <c r="N545"/>
  <c r="B546"/>
  <c r="M546" s="1"/>
  <c r="L546"/>
  <c r="N546"/>
  <c r="B547"/>
  <c r="M547" s="1"/>
  <c r="L547"/>
  <c r="B548"/>
  <c r="M548" s="1"/>
  <c r="L548"/>
  <c r="B549"/>
  <c r="M549" s="1"/>
  <c r="L549"/>
  <c r="B550"/>
  <c r="M550" s="1"/>
  <c r="L550"/>
  <c r="N550"/>
  <c r="B551"/>
  <c r="M551" s="1"/>
  <c r="L551"/>
  <c r="B552"/>
  <c r="M552" s="1"/>
  <c r="L552"/>
  <c r="B553"/>
  <c r="M553" s="1"/>
  <c r="L553"/>
  <c r="B554"/>
  <c r="M554" s="1"/>
  <c r="L554"/>
  <c r="B555"/>
  <c r="M555" s="1"/>
  <c r="L555"/>
  <c r="B556"/>
  <c r="M556" s="1"/>
  <c r="L556"/>
  <c r="B557"/>
  <c r="M557" s="1"/>
  <c r="L557"/>
  <c r="N557"/>
  <c r="B558"/>
  <c r="M558" s="1"/>
  <c r="L558"/>
  <c r="N558"/>
  <c r="B559"/>
  <c r="M559" s="1"/>
  <c r="L559"/>
  <c r="B560"/>
  <c r="M560" s="1"/>
  <c r="L560"/>
  <c r="B561"/>
  <c r="M561" s="1"/>
  <c r="L561"/>
  <c r="B562"/>
  <c r="M562" s="1"/>
  <c r="L562"/>
  <c r="B563"/>
  <c r="M563" s="1"/>
  <c r="L563"/>
  <c r="B564"/>
  <c r="M564" s="1"/>
  <c r="L564"/>
  <c r="B565"/>
  <c r="M565" s="1"/>
  <c r="L565"/>
  <c r="N565"/>
  <c r="B566"/>
  <c r="M566" s="1"/>
  <c r="L566"/>
  <c r="N566"/>
  <c r="B567"/>
  <c r="M567" s="1"/>
  <c r="L567"/>
  <c r="B568"/>
  <c r="M568" s="1"/>
  <c r="L568"/>
  <c r="B569"/>
  <c r="M569" s="1"/>
  <c r="L569"/>
  <c r="N569"/>
  <c r="B570"/>
  <c r="M570" s="1"/>
  <c r="L570"/>
  <c r="N570"/>
  <c r="B571"/>
  <c r="M571" s="1"/>
  <c r="L571"/>
  <c r="B572"/>
  <c r="M572" s="1"/>
  <c r="L572"/>
  <c r="B573"/>
  <c r="M573" s="1"/>
  <c r="L573"/>
  <c r="B574"/>
  <c r="M574" s="1"/>
  <c r="L574"/>
  <c r="B575"/>
  <c r="M575" s="1"/>
  <c r="L575"/>
  <c r="B576"/>
  <c r="M576" s="1"/>
  <c r="L576"/>
  <c r="B577"/>
  <c r="M577" s="1"/>
  <c r="L577"/>
  <c r="B578"/>
  <c r="M578" s="1"/>
  <c r="L578"/>
  <c r="B579"/>
  <c r="M579" s="1"/>
  <c r="L579"/>
  <c r="B580"/>
  <c r="M580" s="1"/>
  <c r="L580"/>
  <c r="B581"/>
  <c r="M581" s="1"/>
  <c r="L581"/>
  <c r="N581"/>
  <c r="B582"/>
  <c r="M582" s="1"/>
  <c r="L582"/>
  <c r="N582"/>
  <c r="B583"/>
  <c r="M583" s="1"/>
  <c r="L583"/>
  <c r="B584"/>
  <c r="M584" s="1"/>
  <c r="L584"/>
  <c r="B585"/>
  <c r="M585" s="1"/>
  <c r="L585"/>
  <c r="B586"/>
  <c r="M586" s="1"/>
  <c r="L586"/>
  <c r="B587"/>
  <c r="M587" s="1"/>
  <c r="L587"/>
  <c r="N587"/>
  <c r="B588"/>
  <c r="M588" s="1"/>
  <c r="L588"/>
  <c r="N588"/>
  <c r="B589"/>
  <c r="M589" s="1"/>
  <c r="L589"/>
  <c r="N589"/>
  <c r="B590"/>
  <c r="M590" s="1"/>
  <c r="L590"/>
  <c r="N590"/>
  <c r="B591"/>
  <c r="M591" s="1"/>
  <c r="L591"/>
  <c r="N591"/>
  <c r="B592"/>
  <c r="M592" s="1"/>
  <c r="L592"/>
  <c r="N592"/>
  <c r="B593"/>
  <c r="M593" s="1"/>
  <c r="L593"/>
  <c r="N593"/>
  <c r="B594"/>
  <c r="M594" s="1"/>
  <c r="L594"/>
  <c r="N594"/>
  <c r="B595"/>
  <c r="M595" s="1"/>
  <c r="L595"/>
  <c r="N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I3" i="9"/>
  <c r="B1" i="4"/>
  <c r="B3" i="6"/>
  <c r="B4"/>
  <c r="H2" i="7"/>
  <c r="N250" i="1"/>
  <c r="I33" i="9" l="1"/>
  <c r="C18" i="10"/>
  <c r="A1"/>
  <c r="B101" i="1"/>
  <c r="M101" s="1"/>
  <c r="B407"/>
  <c r="M407" s="1"/>
  <c r="B5" i="6"/>
  <c r="B399" i="1"/>
  <c r="M399" s="1"/>
  <c r="B266"/>
  <c r="M266" s="1"/>
  <c r="B106"/>
  <c r="M106" s="1"/>
  <c r="B243"/>
  <c r="M243" s="1"/>
  <c r="B328"/>
  <c r="M328" s="1"/>
  <c r="B250"/>
  <c r="M250" s="1"/>
  <c r="B260"/>
  <c r="M260" s="1"/>
  <c r="B155"/>
  <c r="M155" s="1"/>
  <c r="B3" i="4"/>
  <c r="J78" s="1"/>
  <c r="B2"/>
  <c r="I24" i="9"/>
  <c r="I30"/>
  <c r="I25"/>
  <c r="I34"/>
  <c r="I28"/>
  <c r="I26"/>
  <c r="I27"/>
  <c r="I29"/>
  <c r="I21"/>
  <c r="I32"/>
  <c r="I18"/>
  <c r="I31"/>
  <c r="I20"/>
  <c r="I22"/>
  <c r="I19"/>
  <c r="I17"/>
  <c r="I23"/>
  <c r="C12"/>
  <c r="C10"/>
  <c r="C13"/>
  <c r="L39"/>
  <c r="L38"/>
  <c r="C14"/>
  <c r="C11"/>
  <c r="A1" i="11" l="1"/>
  <c r="C23" i="4"/>
  <c r="A17"/>
  <c r="K17" s="1"/>
  <c r="A12"/>
  <c r="A46"/>
  <c r="K46" s="1"/>
  <c r="A82"/>
  <c r="K82" s="1"/>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7" i="4"/>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C14" i="6"/>
  <c r="M47" i="4"/>
  <c r="C13" i="6"/>
  <c r="C10"/>
  <c r="K40" i="9"/>
  <c r="L41"/>
  <c r="L43"/>
  <c r="L46" s="1"/>
  <c r="K45"/>
  <c r="B43" s="1"/>
  <c r="M13" i="4"/>
  <c r="K12"/>
  <c r="J12" s="1"/>
  <c r="C11" i="6"/>
  <c r="F65" i="9" l="1"/>
  <c r="I15" i="4"/>
  <c r="D67" i="9" s="1"/>
  <c r="I24" i="4"/>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D73" i="9" s="1"/>
  <c r="I33" i="4"/>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E76" l="1"/>
  <c r="J90"/>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sharedStrings.xml><?xml version="1.0" encoding="utf-8"?>
<sst xmlns="http://schemas.openxmlformats.org/spreadsheetml/2006/main" count="7350" uniqueCount="3453">
  <si>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</si>
  <si>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</si>
  <si>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</si>
  <si>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</si>
  <si>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</si>
  <si>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</si>
  <si>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</si>
  <si>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</si>
  <si>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</si>
  <si>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</si>
  <si>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</si>
  <si>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</si>
  <si>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</si>
  <si>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</si>
  <si>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</si>
  <si>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</si>
  <si>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</si>
  <si>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</si>
  <si>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</si>
  <si>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</si>
  <si>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</si>
  <si>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</si>
  <si>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</si>
  <si>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</si>
  <si>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</si>
  <si>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</si>
  <si>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</si>
  <si>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</si>
  <si>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</si>
  <si>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</si>
  <si>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</si>
  <si>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</si>
  <si>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</si>
  <si>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</si>
  <si>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</si>
  <si>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</si>
  <si>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</si>
  <si>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</si>
  <si>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</si>
  <si>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</si>
  <si>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</si>
  <si>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</si>
  <si>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</si>
  <si>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</si>
  <si>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</si>
  <si>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</si>
  <si>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</si>
  <si>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</si>
  <si>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</si>
  <si>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</si>
  <si>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</si>
  <si>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</si>
  <si>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</si>
  <si>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</si>
  <si>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</si>
  <si>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</si>
  <si>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</si>
  <si>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</si>
  <si>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</si>
  <si>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</si>
  <si>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</si>
  <si>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</si>
  <si>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</si>
  <si>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</si>
  <si>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</si>
  <si>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</si>
  <si>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</si>
  <si>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</si>
  <si>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</si>
  <si>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</si>
  <si>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</si>
  <si>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</si>
  <si>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</si>
  <si>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</si>
  <si>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</si>
  <si>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</si>
  <si>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</si>
  <si>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</si>
  <si>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</si>
  <si>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</si>
  <si>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</si>
  <si>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</si>
  <si>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</si>
  <si>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</si>
  <si>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</si>
  <si>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</si>
  <si>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</si>
  <si>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</si>
  <si>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</si>
  <si>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</si>
  <si>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</si>
  <si>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</si>
  <si>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</si>
  <si>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</si>
  <si>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</si>
  <si>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</si>
  <si>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</si>
  <si>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</si>
  <si>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</si>
  <si>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</si>
  <si>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</si>
  <si>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</si>
  <si>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</si>
  <si>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</si>
  <si>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</si>
  <si>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</si>
  <si>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</si>
  <si>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</si>
  <si>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</si>
  <si>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</si>
  <si>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</si>
  <si>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</si>
  <si>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</si>
  <si>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</si>
  <si>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</si>
  <si>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</si>
  <si>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</si>
  <si>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</si>
  <si>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</si>
  <si>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</si>
  <si>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</si>
  <si>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</si>
  <si>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</si>
  <si>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</si>
  <si>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</si>
  <si>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</si>
  <si>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</si>
  <si>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</si>
  <si>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</si>
  <si>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</si>
  <si>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</si>
  <si>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</si>
  <si>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</si>
  <si>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</si>
  <si>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</si>
  <si>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</si>
  <si>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</si>
  <si>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</si>
  <si>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</si>
  <si>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</si>
  <si>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</si>
  <si>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</si>
  <si>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</si>
  <si>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</si>
  <si>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</si>
  <si>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</si>
  <si>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</si>
  <si>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</si>
  <si>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</si>
  <si>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</si>
  <si>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</si>
  <si>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</si>
  <si>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</si>
  <si>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</si>
  <si>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</si>
  <si>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</si>
  <si>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</si>
  <si>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</si>
  <si>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</si>
  <si>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</si>
  <si>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</si>
  <si>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</si>
  <si>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</si>
  <si>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</si>
  <si>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</si>
  <si>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</si>
  <si>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</si>
  <si>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</si>
  <si>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</si>
  <si>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</si>
  <si>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</si>
  <si>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</si>
  <si>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</si>
  <si>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</si>
  <si>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</si>
  <si>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</si>
  <si>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</si>
  <si>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</si>
  <si>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</si>
  <si>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</si>
  <si>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</si>
  <si>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</si>
  <si>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</si>
  <si>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</si>
  <si>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</si>
  <si>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</si>
  <si>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</si>
  <si>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</si>
  <si>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</si>
  <si>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</si>
  <si>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</si>
  <si>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</si>
  <si>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</si>
  <si>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</si>
  <si>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</si>
  <si>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</si>
  <si>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</si>
  <si>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</si>
  <si>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</si>
  <si>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</si>
  <si>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</si>
  <si>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</si>
  <si>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</si>
  <si>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</si>
  <si>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</si>
  <si>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</si>
  <si>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</si>
  <si>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</si>
  <si>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</si>
  <si>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</si>
  <si>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</si>
  <si>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</si>
  <si>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</si>
  <si>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</si>
  <si>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</si>
  <si>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</si>
  <si>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</si>
  <si>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</si>
  <si>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</si>
  <si>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</si>
  <si>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</si>
  <si>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</si>
  <si>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</si>
  <si>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</si>
  <si>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</si>
  <si>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</si>
  <si>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</si>
  <si>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</si>
  <si>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</si>
  <si>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</si>
  <si>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</si>
  <si>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</si>
  <si>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</si>
  <si>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</si>
  <si>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</si>
  <si>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</si>
  <si>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</si>
  <si>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</si>
  <si>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</si>
  <si>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</si>
  <si>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</si>
  <si>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</si>
  <si>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</si>
  <si>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</si>
  <si>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</si>
  <si>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</si>
  <si>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</si>
  <si>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</si>
  <si>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</si>
  <si>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</si>
  <si>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</si>
  <si>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</si>
  <si>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</si>
  <si>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</si>
  <si>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</si>
  <si>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</si>
  <si>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</si>
  <si>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</si>
  <si>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</si>
  <si>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</si>
  <si>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</si>
  <si>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</si>
  <si>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</si>
  <si>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</si>
  <si>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</si>
  <si>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</si>
  <si>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</si>
  <si>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</si>
  <si>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</si>
  <si>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</si>
  <si>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</si>
  <si>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</si>
  <si>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</si>
  <si>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</si>
  <si>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</si>
  <si>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</si>
  <si>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</si>
  <si>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</si>
  <si>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</si>
  <si>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</si>
  <si>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</si>
  <si>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</si>
  <si>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</si>
  <si>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</si>
  <si>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</si>
  <si>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</si>
  <si>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</si>
  <si>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</si>
  <si>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</si>
  <si>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</si>
  <si>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</si>
  <si>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</si>
  <si>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</si>
  <si>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</si>
  <si>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</si>
  <si>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</si>
  <si>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</si>
  <si>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</si>
  <si>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</si>
  <si>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</si>
  <si>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</si>
  <si>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</si>
  <si>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</si>
  <si>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</si>
  <si>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</si>
  <si>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</si>
  <si>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</si>
  <si>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</si>
  <si>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</si>
  <si>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</si>
  <si>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</si>
  <si>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</si>
  <si>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</si>
  <si>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</si>
  <si>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</si>
  <si>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</si>
  <si>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</si>
  <si>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</si>
  <si>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</si>
  <si>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</si>
  <si>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</si>
  <si>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</si>
  <si>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</si>
  <si>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</si>
  <si>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</si>
  <si>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</si>
  <si>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</si>
  <si>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</si>
  <si>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</si>
  <si>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</si>
  <si>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</si>
  <si>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</si>
  <si>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</si>
  <si>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</si>
  <si>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</si>
  <si>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</si>
  <si>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</si>
  <si>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</si>
  <si>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</si>
  <si>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</si>
  <si>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</si>
  <si>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</si>
  <si>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</si>
  <si>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</si>
  <si>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</si>
  <si>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</si>
  <si>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</si>
  <si>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</si>
  <si>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</si>
  <si>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</si>
  <si>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</si>
  <si>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</si>
  <si>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</si>
  <si>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</si>
  <si>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</si>
  <si>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</si>
  <si>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</si>
  <si>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</si>
  <si>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</si>
  <si>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</si>
  <si>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</si>
  <si>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</si>
  <si>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</si>
  <si>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</si>
  <si>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</si>
  <si>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</si>
  <si>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</si>
  <si>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</si>
  <si>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</si>
  <si>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</si>
  <si>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</si>
  <si>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</si>
  <si>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</si>
  <si>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</si>
  <si>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</si>
  <si>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</si>
  <si>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</si>
  <si>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</si>
  <si>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</si>
  <si>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</si>
  <si>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</si>
  <si>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</si>
  <si>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</si>
  <si>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</si>
  <si>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</si>
  <si>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</si>
  <si>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</si>
  <si>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</si>
  <si>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</si>
  <si>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</si>
  <si>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</si>
  <si>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</si>
  <si>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</si>
  <si>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</si>
  <si>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</si>
  <si>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</si>
  <si>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</si>
  <si>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</si>
  <si>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</si>
  <si>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</si>
  <si>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</si>
  <si>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</si>
  <si>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</si>
  <si>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</si>
  <si>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</si>
  <si>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</si>
  <si>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</si>
  <si>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</si>
  <si>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</si>
  <si>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</si>
  <si>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</si>
  <si>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</si>
  <si>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</si>
  <si>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</si>
  <si>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</si>
  <si>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</si>
  <si>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</si>
  <si>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</si>
  <si>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</si>
  <si>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</si>
  <si>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</si>
  <si>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</si>
  <si>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</si>
  <si>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</si>
  <si>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</si>
  <si>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</si>
  <si>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</si>
  <si>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</si>
  <si>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</si>
  <si>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</si>
  <si>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</si>
  <si>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</si>
  <si>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</si>
  <si>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</si>
  <si>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</si>
  <si>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</si>
  <si>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</si>
  <si>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</si>
  <si>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</si>
  <si>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</si>
  <si>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</si>
  <si>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</si>
  <si>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</si>
  <si>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</si>
  <si>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</si>
  <si>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</si>
  <si>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</si>
  <si>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</si>
  <si>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</si>
  <si>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</si>
  <si>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</si>
  <si>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</si>
  <si>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</si>
  <si>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</si>
  <si>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</si>
  <si>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</si>
  <si>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</si>
  <si>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</si>
  <si>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</si>
  <si>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</si>
  <si>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</si>
  <si>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</si>
  <si>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</si>
  <si>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</si>
  <si>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</si>
  <si>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</si>
  <si>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</si>
  <si>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</si>
  <si>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</si>
  <si>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</si>
  <si>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</si>
  <si>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</si>
  <si>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</si>
  <si>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</si>
  <si>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</si>
  <si>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</si>
  <si>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</si>
  <si>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</si>
  <si>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</si>
  <si>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</si>
  <si>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</si>
  <si>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</si>
  <si>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</si>
  <si>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</si>
  <si>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</si>
  <si>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</si>
  <si>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</si>
  <si>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</si>
  <si>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</si>
  <si>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</si>
  <si>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</si>
  <si>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</si>
  <si>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</si>
  <si>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</si>
  <si>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</si>
  <si>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</si>
  <si>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</si>
  <si>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</si>
  <si>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</si>
  <si>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</si>
  <si>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</si>
  <si>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</si>
  <si>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</si>
  <si>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</si>
  <si>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</si>
  <si>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</si>
  <si>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</si>
  <si>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</si>
  <si>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</si>
  <si>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</si>
  <si>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</si>
  <si>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</si>
  <si>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</si>
  <si>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</si>
  <si>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</si>
  <si>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</si>
  <si>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</si>
  <si>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</si>
  <si>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</si>
  <si>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</si>
  <si>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</si>
  <si>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</si>
  <si>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</si>
  <si>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</si>
  <si>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</si>
  <si>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</si>
  <si>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</si>
  <si>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</si>
  <si>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</si>
  <si>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</si>
  <si>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</si>
  <si>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</si>
  <si>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</si>
  <si>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</si>
  <si>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</si>
  <si>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</si>
  <si>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</si>
  <si>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</si>
  <si>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</si>
  <si>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</si>
  <si>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</si>
  <si>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</si>
  <si>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</si>
  <si>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</si>
  <si>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</si>
  <si>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</si>
  <si>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</si>
  <si>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</si>
  <si>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</si>
  <si>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</si>
  <si>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</si>
  <si>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</si>
  <si>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</si>
  <si>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</si>
  <si>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</si>
  <si>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</si>
  <si>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</si>
  <si>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</si>
  <si>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</si>
  <si>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</si>
  <si>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</si>
  <si>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</si>
  <si>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</si>
  <si>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</si>
  <si>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</si>
  <si>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</si>
  <si>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</si>
  <si>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</si>
  <si>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</si>
  <si>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</si>
  <si>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</si>
  <si>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</si>
  <si>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</si>
  <si>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</si>
  <si>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</si>
  <si>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</si>
  <si>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</si>
  <si>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</si>
  <si>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</si>
  <si>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</si>
  <si>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</si>
  <si>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</si>
  <si>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</si>
  <si>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</si>
  <si>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</si>
  <si>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</si>
  <si>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</si>
  <si>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</si>
  <si>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</si>
  <si>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</si>
  <si>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</si>
  <si>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</si>
  <si>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</si>
  <si>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</si>
  <si>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</si>
  <si>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</si>
  <si>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</si>
  <si>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</si>
  <si>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</si>
  <si>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</si>
  <si>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</si>
  <si>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</si>
  <si>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</si>
  <si>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</si>
  <si>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</si>
  <si>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</si>
  <si>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</si>
  <si>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</si>
  <si>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</si>
  <si>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</si>
  <si>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</si>
  <si>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</si>
  <si>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</si>
  <si>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</si>
  <si>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</si>
  <si>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</si>
  <si>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</si>
  <si>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</si>
  <si>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</si>
  <si>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</si>
  <si>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</si>
  <si>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</si>
  <si>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</si>
  <si>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</si>
  <si>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</si>
  <si>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</si>
  <si>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</si>
  <si>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</si>
  <si>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</si>
  <si>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</si>
  <si>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</si>
  <si>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</si>
  <si>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</si>
  <si>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</si>
  <si>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</si>
  <si>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</si>
  <si>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</si>
  <si>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</si>
  <si>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</si>
  <si>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</si>
  <si>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</si>
  <si>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</si>
  <si>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</si>
  <si>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</si>
  <si>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</si>
  <si>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</si>
  <si>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</si>
  <si>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</si>
  <si>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</si>
  <si>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</si>
  <si>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</si>
  <si>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</si>
  <si>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</si>
  <si>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</si>
  <si>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</si>
  <si>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</si>
  <si>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</si>
  <si>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</si>
  <si>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</si>
  <si>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</si>
  <si>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</si>
  <si>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</si>
  <si>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</si>
  <si>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</si>
  <si>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</si>
  <si>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</si>
  <si>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</si>
  <si>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</si>
  <si>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</si>
  <si>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</si>
  <si>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</si>
  <si>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</si>
  <si>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</si>
  <si>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</si>
  <si>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</si>
  <si>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</si>
  <si>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</si>
  <si>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</si>
  <si>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</si>
  <si>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</si>
  <si>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</si>
  <si>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</si>
  <si>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</si>
  <si>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</si>
  <si>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</si>
  <si>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</si>
  <si>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</si>
  <si>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</si>
  <si>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</si>
  <si>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</si>
  <si>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</si>
  <si>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</si>
  <si>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</si>
  <si>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</si>
  <si>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</si>
  <si>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</si>
  <si>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</si>
  <si>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</si>
  <si>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</si>
  <si>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</si>
  <si>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</si>
  <si>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</si>
  <si>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</si>
  <si>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</si>
  <si>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</si>
  <si>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</si>
  <si>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</si>
  <si>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</si>
  <si>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</si>
  <si>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</si>
  <si>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</si>
  <si>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</si>
  <si>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</si>
  <si>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</si>
  <si>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</si>
  <si>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</si>
  <si>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</si>
  <si>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</si>
  <si>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</si>
  <si>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</si>
  <si>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</si>
  <si>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</si>
  <si>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</si>
  <si>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</si>
  <si>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</si>
  <si>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</si>
  <si>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</si>
  <si>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</si>
  <si>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</si>
  <si>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</si>
  <si>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</si>
  <si>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</si>
  <si>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</si>
  <si>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</si>
  <si>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</si>
  <si>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</si>
  <si>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</si>
  <si>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</si>
  <si>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</si>
  <si>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</si>
  <si>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</si>
  <si>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</si>
  <si>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</si>
  <si>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</si>
  <si>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</si>
  <si>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</si>
  <si>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</si>
  <si>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</si>
  <si>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</si>
  <si>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</si>
  <si>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</si>
  <si>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</si>
  <si>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</si>
  <si>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</si>
  <si>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</si>
  <si>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</si>
  <si>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</si>
  <si>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</si>
  <si>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</si>
  <si>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</si>
  <si>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</si>
  <si>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</si>
  <si>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</si>
  <si>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</si>
  <si>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</si>
  <si>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</si>
  <si>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</si>
  <si>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</si>
  <si>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</si>
  <si>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</si>
  <si>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</si>
  <si>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</si>
  <si>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</si>
  <si>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</si>
  <si>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</si>
  <si>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</si>
  <si>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</si>
  <si>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</si>
  <si>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</si>
  <si>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</si>
  <si>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</si>
  <si>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</si>
  <si>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</si>
  <si>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</si>
  <si>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</si>
  <si>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</si>
  <si>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</si>
  <si>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</si>
  <si>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</si>
  <si>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</si>
  <si>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</si>
  <si>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</si>
  <si>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</si>
  <si>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</si>
  <si>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</si>
  <si>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</si>
  <si>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</si>
  <si>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</si>
  <si>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</si>
  <si>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</si>
  <si>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</si>
  <si>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</si>
  <si>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</si>
  <si>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</si>
  <si>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</si>
  <si>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</si>
  <si>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</si>
  <si>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</si>
  <si>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</si>
  <si>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</si>
  <si>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</si>
  <si>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</si>
  <si>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</si>
  <si>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</si>
  <si>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</si>
  <si>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</si>
  <si>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</si>
  <si>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</si>
  <si>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</si>
  <si>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</si>
  <si>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</si>
  <si>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</si>
  <si>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</si>
  <si>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</si>
  <si>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</si>
  <si>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</si>
  <si>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</si>
  <si>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</si>
  <si>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</si>
  <si>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</si>
  <si>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</si>
  <si>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</si>
  <si>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</si>
  <si>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</si>
  <si>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</si>
  <si>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</si>
  <si>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</si>
  <si>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</si>
  <si>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</si>
  <si>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</si>
  <si>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</si>
  <si>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</si>
  <si>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</si>
  <si>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</si>
  <si>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</si>
  <si>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</si>
  <si>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</si>
  <si>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</si>
  <si>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</si>
  <si>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</si>
  <si>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</si>
  <si>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</si>
  <si>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</si>
  <si>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</si>
  <si>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</si>
  <si>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</si>
  <si>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</si>
  <si>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</si>
  <si>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</si>
  <si>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</si>
  <si>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</si>
  <si>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</si>
  <si>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</si>
  <si>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</si>
  <si>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</si>
  <si>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</si>
  <si>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</si>
  <si>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</si>
  <si>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</si>
  <si>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</si>
  <si>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</si>
  <si>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</si>
  <si>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</si>
  <si>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</si>
  <si>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</si>
  <si>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</si>
  <si>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</si>
  <si>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</si>
  <si>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</si>
  <si>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</si>
  <si>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</si>
  <si>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</si>
  <si>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</si>
  <si>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</si>
  <si>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</si>
  <si>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</si>
  <si>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</si>
  <si>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</si>
  <si>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</si>
  <si>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</si>
  <si>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</si>
  <si>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</si>
  <si>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</si>
  <si>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</si>
  <si>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</si>
  <si>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</si>
  <si>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</si>
  <si>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</si>
  <si>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</si>
  <si>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</si>
  <si>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</si>
  <si>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</si>
  <si>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</si>
  <si>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</si>
  <si>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</si>
  <si>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</si>
  <si>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</si>
  <si>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</si>
  <si>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</si>
  <si>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</si>
  <si>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</si>
  <si>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</si>
  <si>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</si>
  <si>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</si>
  <si>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</si>
  <si>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</si>
  <si>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</si>
  <si>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</si>
  <si>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</si>
  <si>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</si>
  <si>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</si>
  <si>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</si>
  <si>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</si>
  <si>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</si>
  <si>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</si>
  <si>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</si>
  <si>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</si>
  <si>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</si>
  <si>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</si>
  <si>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</si>
  <si>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</si>
  <si>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</si>
  <si>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</si>
  <si>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</si>
  <si>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</si>
  <si>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</si>
  <si>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</si>
  <si>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</si>
  <si>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</si>
  <si>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</si>
  <si>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</si>
  <si>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</si>
  <si>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</si>
  <si>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</si>
  <si>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</si>
  <si>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</si>
  <si>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</si>
  <si>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</si>
  <si>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</si>
  <si>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</si>
  <si>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</si>
  <si>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</si>
  <si>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</si>
  <si>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</si>
  <si>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</si>
  <si>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</si>
  <si>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</si>
  <si>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</si>
  <si>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</si>
  <si>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</si>
  <si>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</si>
  <si>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</si>
  <si>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</si>
  <si>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</si>
  <si>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</si>
  <si>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</si>
  <si>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</si>
  <si>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</si>
  <si>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</si>
  <si>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</si>
  <si>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</si>
  <si>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</si>
  <si>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</si>
  <si>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</si>
  <si>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</si>
  <si>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</si>
  <si>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</si>
  <si>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</si>
  <si>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</si>
  <si>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</si>
  <si>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</si>
  <si>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</si>
  <si>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</si>
  <si>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</si>
  <si>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</si>
  <si>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</si>
  <si>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</si>
  <si>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</si>
  <si>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</si>
  <si>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</si>
  <si>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</si>
  <si>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</si>
  <si>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</si>
  <si>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</si>
  <si>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</si>
  <si>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</si>
  <si>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</si>
  <si>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</si>
  <si>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</si>
  <si>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</si>
  <si>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</si>
  <si>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</si>
  <si>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</si>
  <si>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</si>
  <si>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</si>
  <si>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</si>
  <si>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</si>
  <si>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</si>
  <si>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</si>
  <si>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</si>
  <si>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</si>
  <si>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</si>
  <si>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</si>
  <si>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</si>
  <si>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</si>
  <si>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</si>
  <si>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</si>
  <si>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</si>
  <si>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</si>
  <si>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</si>
  <si>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</si>
  <si>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</si>
  <si>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</si>
  <si>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</si>
  <si>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</si>
  <si>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</si>
  <si>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</si>
  <si>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</si>
  <si>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</si>
  <si>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</si>
  <si>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</si>
  <si>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</si>
  <si>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</si>
  <si>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</si>
  <si>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</si>
  <si>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</si>
  <si>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</si>
  <si>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</si>
  <si>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</si>
  <si>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</si>
  <si>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</si>
  <si>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</si>
  <si>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</si>
  <si>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</si>
  <si>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</si>
  <si>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</si>
  <si>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</si>
  <si>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</si>
  <si>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</si>
  <si>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</si>
  <si>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</si>
  <si>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</si>
  <si>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</si>
  <si>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</si>
  <si>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</si>
  <si>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</si>
  <si>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</si>
  <si>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</si>
  <si>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</si>
  <si>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</si>
  <si>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</si>
  <si>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</si>
  <si>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</si>
  <si>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</si>
  <si>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</si>
  <si>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</si>
  <si>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</si>
  <si>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</si>
  <si>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</si>
  <si>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</si>
  <si>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</si>
  <si>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</si>
  <si>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</si>
  <si>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</si>
  <si>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</si>
  <si>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</si>
  <si>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</si>
  <si>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</si>
  <si>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</si>
  <si>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</si>
  <si>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</si>
  <si>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</si>
  <si>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</si>
  <si>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</si>
  <si>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</si>
  <si>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</si>
  <si>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</si>
  <si>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</si>
  <si>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</si>
  <si>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</si>
  <si>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</si>
  <si>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</si>
  <si>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</si>
  <si>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</si>
  <si>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</si>
  <si>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</si>
  <si>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</si>
  <si>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</si>
  <si>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</si>
  <si>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</si>
  <si>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</si>
  <si>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</si>
  <si>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</si>
  <si>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</si>
  <si>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</si>
  <si>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</si>
  <si>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</si>
  <si>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</si>
  <si>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</si>
  <si>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</si>
  <si>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</si>
  <si>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</si>
  <si>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</si>
  <si>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</si>
  <si>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</si>
  <si>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</si>
  <si>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</si>
  <si>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</si>
  <si>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</si>
  <si>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</si>
  <si>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</si>
  <si>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</si>
  <si>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</si>
  <si>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</si>
  <si>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</si>
  <si>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</si>
  <si>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</si>
  <si>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</si>
  <si>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</si>
  <si>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</si>
  <si>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</si>
  <si>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</si>
  <si>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</si>
  <si>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</si>
  <si>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</si>
  <si>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</si>
  <si>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</si>
  <si>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</si>
  <si>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</si>
  <si>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</si>
  <si>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</si>
  <si>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</si>
  <si>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</si>
  <si>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</si>
  <si>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</si>
  <si>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</si>
  <si>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</si>
  <si>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</si>
  <si>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</si>
  <si>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</si>
  <si>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</si>
  <si>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</si>
  <si>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</si>
  <si>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</si>
  <si>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</si>
  <si>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</si>
  <si>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</si>
  <si>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</si>
  <si>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</si>
  <si>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</si>
  <si>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</si>
  <si>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</si>
  <si>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</si>
  <si>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</si>
  <si>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</si>
  <si>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</si>
  <si>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</si>
  <si>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</si>
  <si>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</si>
  <si>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</si>
  <si>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</si>
  <si>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</si>
  <si>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</si>
  <si>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</si>
  <si>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</si>
  <si>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</si>
  <si>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</si>
  <si>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</si>
  <si>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</si>
  <si>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</si>
  <si>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</si>
  <si>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</si>
  <si>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</si>
  <si>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</si>
  <si>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</si>
  <si>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</si>
  <si>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</si>
  <si>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</si>
  <si>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</si>
  <si>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</si>
  <si>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</si>
  <si>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</si>
  <si>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</si>
  <si>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</si>
  <si>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</si>
  <si>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</si>
  <si>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</si>
  <si>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</si>
  <si>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</si>
  <si>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</si>
  <si>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</si>
  <si>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</si>
  <si>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</si>
  <si>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</si>
  <si>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</si>
  <si>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</si>
  <si>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</si>
  <si>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</si>
  <si>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</si>
  <si>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</si>
  <si>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</si>
  <si>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</si>
  <si>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</si>
  <si>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</si>
  <si>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</si>
  <si>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</si>
  <si>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</si>
  <si>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</si>
  <si>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</si>
  <si>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</si>
  <si>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</si>
  <si>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</si>
  <si>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</si>
  <si>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</si>
  <si>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</si>
  <si>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</si>
  <si>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</si>
  <si>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</si>
  <si>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</si>
  <si>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</si>
  <si>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</si>
  <si>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</si>
  <si>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</si>
  <si>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</si>
  <si>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</si>
  <si>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</si>
  <si>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</si>
  <si>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</si>
  <si>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</si>
  <si>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</si>
  <si>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</si>
  <si>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</si>
  <si>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</si>
  <si>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</si>
  <si>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</si>
  <si>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</si>
  <si>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</si>
  <si>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</si>
  <si>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</si>
  <si>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</si>
  <si>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</si>
  <si>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</si>
  <si>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</si>
  <si>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</si>
  <si>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</si>
  <si>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</si>
  <si>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</si>
  <si>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</si>
  <si>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</si>
  <si>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</si>
  <si>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</si>
  <si>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</si>
  <si>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</si>
  <si>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</si>
  <si>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</si>
  <si>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</si>
  <si>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</si>
  <si>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</si>
  <si>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</si>
  <si>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</si>
  <si>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</si>
  <si>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</si>
  <si>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</si>
  <si>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</si>
  <si>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</si>
  <si>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</si>
  <si>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</si>
  <si>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</si>
  <si>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</si>
  <si>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</si>
  <si>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</si>
  <si>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</si>
  <si>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</si>
  <si>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</si>
  <si>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</si>
  <si>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</si>
  <si>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</si>
  <si>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</si>
  <si>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</si>
  <si>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</si>
  <si>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</si>
  <si>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</si>
  <si>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</si>
  <si>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</si>
  <si>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</si>
  <si>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</si>
  <si>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</si>
  <si>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</si>
  <si>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</si>
  <si>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</si>
  <si>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</si>
  <si>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</si>
  <si>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</si>
  <si>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</si>
  <si>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</si>
  <si>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</si>
  <si>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</si>
  <si>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</si>
  <si>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</si>
  <si>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</si>
  <si>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</si>
  <si>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</si>
  <si>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</si>
  <si>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</si>
  <si>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</si>
  <si>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</si>
  <si>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</si>
  <si>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</si>
  <si>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</si>
  <si>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</si>
  <si>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</si>
  <si>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</si>
  <si>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</si>
  <si>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</si>
  <si>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</si>
  <si>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</si>
  <si>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</si>
  <si>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</si>
  <si>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</si>
  <si>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</si>
  <si>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</si>
  <si>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</si>
  <si>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</si>
  <si>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</si>
  <si>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</si>
  <si>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</si>
  <si>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</si>
  <si>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</si>
  <si>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</si>
  <si>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</si>
  <si>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</si>
  <si>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</si>
  <si>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</si>
  <si>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</si>
  <si>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</si>
  <si>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</si>
  <si>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</si>
  <si>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</si>
  <si>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</si>
  <si>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</si>
  <si>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</si>
  <si>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</si>
  <si>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</si>
  <si>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</si>
  <si>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</si>
  <si>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</si>
  <si>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</si>
  <si>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</si>
  <si>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</si>
  <si>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</si>
  <si>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</si>
  <si>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</si>
  <si>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</si>
  <si>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</si>
  <si>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</si>
  <si>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</si>
  <si>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</si>
  <si>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</si>
  <si>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</si>
  <si>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</si>
  <si>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</si>
  <si>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</si>
  <si>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</si>
  <si>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</si>
  <si>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</si>
  <si>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</si>
  <si>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</si>
  <si>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</si>
  <si>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</si>
  <si>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</si>
  <si>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</si>
  <si>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</si>
  <si>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</si>
  <si>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</si>
  <si>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</si>
  <si>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</si>
  <si>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</si>
  <si>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</si>
  <si>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</si>
  <si>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</si>
  <si>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</si>
  <si>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</si>
  <si>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</si>
  <si>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</si>
  <si>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</si>
  <si>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</si>
  <si>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</si>
  <si>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</si>
  <si>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</si>
  <si>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</si>
  <si>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</si>
  <si>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</si>
  <si>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</si>
  <si>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</si>
  <si>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</si>
  <si>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</si>
  <si>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</si>
  <si>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</si>
  <si>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</si>
  <si>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</si>
  <si>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</si>
  <si>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</si>
  <si>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</si>
  <si>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</si>
  <si>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</si>
  <si>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</si>
  <si>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</si>
  <si>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</si>
  <si>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</si>
  <si>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</si>
  <si>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</si>
  <si>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</si>
  <si>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</si>
  <si>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</si>
  <si>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</si>
  <si>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</si>
  <si>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</si>
  <si>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</si>
  <si>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</si>
  <si>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</si>
  <si>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</si>
  <si>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</si>
  <si>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</si>
  <si>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</si>
  <si>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</si>
  <si>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</si>
  <si>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</si>
  <si>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</si>
  <si>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</si>
  <si>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</si>
  <si>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</si>
  <si>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</si>
  <si>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</si>
  <si>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</si>
  <si>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</si>
  <si>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</si>
  <si>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</si>
  <si>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</si>
  <si>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</si>
  <si>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</si>
  <si>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</si>
  <si>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</si>
  <si>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</si>
  <si>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</si>
  <si>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</si>
  <si>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</si>
  <si>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</si>
  <si>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</si>
  <si>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</si>
  <si>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</si>
  <si>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</si>
  <si>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</si>
  <si>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</si>
  <si>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</si>
  <si>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</si>
  <si>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</si>
  <si>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</si>
  <si>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</si>
  <si>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</si>
  <si>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</si>
  <si>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</si>
  <si>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</si>
  <si>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</si>
  <si>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</si>
  <si>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</si>
  <si>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</si>
  <si>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</si>
  <si>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</si>
  <si>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</si>
  <si>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</si>
  <si>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</si>
  <si>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</si>
  <si>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</si>
  <si>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</si>
  <si>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</si>
  <si>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</si>
  <si>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</si>
  <si>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</si>
  <si>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</si>
  <si>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</si>
  <si>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</si>
  <si>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</si>
  <si>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</si>
  <si>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</si>
  <si>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</si>
  <si>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</si>
  <si>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</si>
  <si>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</si>
  <si>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</si>
  <si>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</si>
  <si>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</si>
  <si>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</si>
  <si>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</si>
  <si>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</si>
  <si>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</si>
  <si>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</si>
  <si>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</si>
  <si>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</si>
  <si>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</si>
  <si>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</si>
  <si>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</si>
  <si>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</si>
  <si>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</si>
  <si>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</si>
  <si>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</si>
  <si>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</si>
  <si>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</si>
  <si>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</si>
  <si>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</si>
  <si>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</si>
  <si>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</si>
  <si>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</si>
  <si>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</si>
  <si>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</si>
  <si>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</si>
  <si>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</si>
  <si>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</si>
  <si>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</si>
  <si>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</si>
  <si>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</si>
  <si>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</si>
  <si>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</si>
  <si>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</si>
  <si>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</si>
  <si>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</si>
  <si>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</si>
  <si>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</si>
  <si>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</si>
  <si>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</si>
  <si>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</si>
  <si>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</si>
  <si>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</si>
  <si>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</si>
  <si>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</si>
  <si>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</si>
  <si>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</si>
  <si>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</si>
  <si>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</si>
  <si>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</si>
  <si>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</si>
  <si>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</si>
  <si>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</si>
  <si>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</si>
  <si>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</si>
  <si>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</si>
  <si>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</si>
  <si>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</si>
  <si>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</si>
  <si>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</si>
  <si>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</si>
  <si>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</si>
  <si>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</si>
  <si>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</si>
  <si>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</si>
  <si>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</si>
  <si>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</si>
  <si>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</si>
  <si>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</si>
  <si>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</si>
  <si>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</si>
  <si>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</si>
  <si>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</si>
  <si>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</si>
  <si>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</si>
  <si>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</si>
  <si>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</si>
  <si>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</si>
  <si>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</si>
  <si>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</si>
  <si>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</si>
  <si>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</si>
  <si>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</si>
  <si>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</si>
  <si>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</si>
  <si>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</si>
  <si>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</si>
  <si>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</si>
  <si>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</si>
  <si>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</si>
  <si>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</si>
  <si>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</si>
  <si>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</si>
  <si>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</si>
  <si>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</si>
  <si>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</si>
  <si>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</si>
  <si>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</si>
  <si>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</si>
  <si>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</si>
  <si>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</si>
  <si>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</si>
  <si>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</si>
  <si>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</si>
  <si>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</si>
  <si>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</si>
  <si>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</si>
  <si>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</si>
  <si>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</si>
  <si>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</si>
  <si>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</si>
  <si>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</si>
  <si>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</si>
  <si>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</si>
  <si>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</si>
  <si>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</si>
  <si>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</si>
  <si>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</si>
  <si>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</si>
  <si>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</si>
  <si>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</si>
  <si>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</si>
  <si>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</si>
  <si>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</si>
  <si>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</si>
  <si>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</si>
  <si>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</si>
  <si>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</si>
  <si>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</si>
  <si>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</si>
  <si>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</si>
  <si>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</si>
  <si>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</si>
  <si>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</si>
  <si>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</si>
  <si>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</si>
  <si>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</si>
  <si>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</si>
  <si>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</si>
  <si>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</si>
  <si>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</si>
  <si>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</si>
  <si>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</si>
  <si>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</si>
  <si>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</si>
  <si>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</si>
  <si>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</si>
  <si>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</si>
  <si>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</si>
  <si>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</si>
  <si>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</si>
  <si>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</si>
  <si>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</si>
  <si>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</si>
  <si>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</si>
  <si>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</si>
  <si>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</si>
  <si>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</si>
  <si>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</si>
  <si>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</si>
  <si>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</si>
  <si>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</si>
  <si>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</si>
  <si>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</si>
  <si>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</si>
  <si>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</si>
  <si>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</si>
  <si>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</si>
  <si>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</si>
  <si>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</si>
  <si>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</si>
  <si>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</si>
  <si>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</si>
  <si>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</si>
  <si>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</si>
  <si>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</si>
  <si>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</si>
  <si>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</si>
  <si>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</si>
  <si>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</si>
  <si>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</si>
  <si>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</si>
  <si>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</si>
  <si>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</si>
  <si>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</si>
  <si>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</si>
  <si>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</si>
  <si>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</si>
  <si>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</si>
  <si>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</si>
  <si>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</si>
  <si>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</si>
  <si>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</si>
  <si>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</si>
  <si>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</si>
  <si>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</si>
  <si>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</si>
  <si>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</si>
  <si>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</si>
  <si>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</si>
  <si>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</si>
  <si>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</si>
  <si>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</si>
  <si>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</si>
  <si>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</si>
  <si>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</si>
  <si>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</si>
  <si>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</si>
  <si>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</si>
  <si>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</si>
  <si>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</si>
  <si>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</si>
  <si>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</si>
  <si>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</si>
  <si>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</si>
  <si>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</si>
  <si>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</si>
  <si>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</si>
  <si>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</si>
  <si>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</si>
  <si>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</si>
  <si>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</si>
  <si>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</si>
  <si>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</si>
  <si>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</si>
  <si>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</si>
  <si>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</si>
  <si>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</si>
  <si>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</si>
  <si>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</si>
  <si>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</si>
  <si>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</si>
  <si>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</si>
  <si>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</si>
  <si>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</si>
  <si>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</si>
  <si>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</si>
  <si>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</si>
  <si>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</si>
  <si>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</si>
  <si>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</si>
  <si>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</si>
  <si>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</si>
  <si>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</si>
  <si>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</si>
  <si>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</si>
  <si>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</si>
  <si>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</si>
  <si>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</si>
  <si>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</si>
  <si>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</si>
  <si>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</si>
  <si>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</si>
  <si>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</si>
  <si>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</si>
  <si>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</si>
  <si>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</si>
  <si>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</si>
  <si>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</si>
  <si>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</si>
  <si>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</si>
  <si>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</si>
  <si>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</si>
  <si>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</si>
  <si>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</si>
  <si>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</si>
  <si>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</si>
  <si>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</si>
  <si>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</si>
  <si>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</si>
  <si>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</si>
  <si>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</si>
  <si>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</si>
  <si>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</si>
  <si>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</si>
  <si>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</si>
  <si>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</si>
  <si>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</si>
  <si>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</si>
  <si>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</si>
  <si>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</si>
  <si>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</si>
  <si>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</si>
  <si>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</si>
  <si>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</si>
  <si>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</si>
  <si>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</si>
  <si>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</si>
  <si>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</si>
  <si>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</si>
  <si>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</si>
  <si>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</si>
  <si>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</si>
  <si>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</si>
  <si>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</si>
  <si>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</si>
  <si>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</si>
  <si>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</si>
  <si>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</si>
  <si>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</si>
  <si>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</si>
  <si>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</si>
  <si>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</si>
  <si>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</si>
  <si>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</si>
  <si>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</si>
  <si>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</si>
  <si>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</si>
  <si>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</si>
  <si>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</si>
  <si>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</si>
  <si>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</si>
  <si>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</si>
  <si>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</si>
  <si>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</si>
  <si>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</si>
  <si>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</si>
  <si>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</si>
  <si>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</si>
  <si>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</si>
  <si>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</si>
  <si>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</si>
  <si>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</si>
  <si>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</si>
  <si>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</si>
  <si>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</si>
  <si>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</si>
  <si>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</si>
  <si>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</si>
  <si>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</si>
  <si>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</si>
  <si>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</si>
  <si>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</si>
  <si>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</si>
  <si>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</si>
  <si>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</si>
  <si>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</si>
  <si>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</si>
  <si>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</si>
  <si>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</si>
  <si>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</si>
  <si>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</si>
  <si>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</si>
  <si>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</si>
  <si>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</si>
  <si>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</si>
  <si>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</si>
  <si>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</si>
  <si>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</si>
  <si>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</si>
  <si>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</si>
  <si>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</si>
  <si>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</si>
  <si>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</si>
  <si>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</si>
  <si>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</si>
  <si>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</si>
  <si>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</si>
  <si>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</si>
  <si>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</si>
  <si>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</si>
  <si>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</si>
  <si>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</si>
  <si>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</si>
  <si>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</si>
  <si>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</si>
  <si>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</si>
  <si>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</si>
  <si>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</si>
  <si>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</si>
  <si>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</si>
  <si>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</si>
  <si>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</si>
  <si>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</si>
  <si>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</si>
  <si>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</si>
  <si>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</si>
  <si>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</si>
  <si>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</si>
  <si>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</si>
  <si>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</si>
  <si>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</si>
  <si>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</si>
  <si>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</si>
  <si>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</si>
  <si>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</si>
  <si>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</si>
  <si>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</si>
  <si>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</si>
  <si>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</si>
  <si>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</si>
  <si>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</si>
  <si>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</si>
  <si>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</si>
  <si>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</si>
  <si>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</si>
  <si>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</si>
  <si>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</si>
  <si>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</si>
  <si>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</si>
  <si>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</si>
  <si>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</si>
  <si>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</si>
  <si>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</si>
  <si>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</si>
  <si>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</si>
  <si>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</si>
  <si>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</si>
  <si>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</si>
  <si>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</si>
  <si>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</si>
  <si>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</si>
  <si>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</si>
  <si>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</si>
  <si>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</si>
  <si>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</si>
  <si>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</si>
  <si>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</si>
  <si>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</si>
  <si>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</si>
  <si>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</si>
  <si>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</si>
  <si>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</si>
  <si>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</si>
  <si>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</si>
  <si>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</si>
  <si>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</si>
  <si>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</si>
  <si>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</si>
  <si>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</si>
  <si>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</si>
  <si>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</si>
  <si>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</si>
  <si>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</si>
  <si>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</si>
  <si>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</si>
  <si>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</si>
  <si>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</si>
  <si>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</si>
  <si>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</si>
  <si>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</si>
  <si>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</si>
  <si>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</si>
  <si>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</si>
  <si>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</si>
  <si>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</si>
  <si>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</si>
  <si>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</si>
  <si>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</si>
  <si>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</si>
  <si>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</si>
  <si>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</si>
  <si>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</si>
  <si>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</si>
  <si>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</si>
  <si>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</si>
  <si>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</si>
  <si>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</si>
  <si>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</si>
  <si>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</si>
  <si>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</si>
  <si>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</si>
  <si>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</si>
  <si>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</si>
  <si>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</si>
  <si>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</si>
  <si>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</si>
  <si>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</si>
  <si>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</si>
  <si>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</si>
  <si>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</si>
  <si>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</si>
  <si>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</si>
  <si>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</si>
  <si>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</si>
  <si>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</si>
  <si>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</si>
  <si>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</si>
  <si>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</si>
  <si>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</si>
  <si>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</si>
  <si>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</si>
  <si>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</si>
  <si>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</si>
  <si>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</si>
  <si>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</si>
  <si>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</si>
  <si>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</si>
  <si>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</si>
  <si>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</si>
  <si>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</si>
  <si>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</si>
  <si>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</si>
  <si>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</si>
  <si>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</si>
  <si>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</si>
  <si>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</si>
  <si>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</si>
  <si>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</si>
  <si>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</si>
  <si>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</si>
  <si>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</si>
  <si>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</si>
  <si>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</si>
  <si>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</si>
  <si>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</si>
  <si>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</si>
  <si>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</si>
  <si>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</si>
  <si>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</si>
  <si>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</si>
  <si>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</si>
  <si>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</si>
  <si>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</si>
  <si>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</si>
  <si>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</si>
  <si>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</si>
  <si>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</si>
  <si>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</si>
  <si>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</si>
  <si>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</si>
  <si>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</si>
  <si>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</si>
  <si>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</si>
  <si>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</si>
  <si>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</si>
  <si>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</si>
  <si>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</si>
  <si>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</si>
  <si>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</si>
  <si>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</si>
  <si>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</si>
  <si>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</si>
  <si>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</si>
  <si>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</si>
  <si>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</si>
  <si>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</si>
  <si>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</si>
  <si>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</si>
  <si>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</si>
  <si>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</si>
  <si>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</si>
  <si>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</si>
  <si>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</si>
  <si>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</si>
  <si>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</si>
  <si>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</si>
  <si>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</si>
  <si>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</si>
  <si>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</si>
  <si>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</si>
  <si>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</si>
  <si>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</si>
  <si>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</si>
  <si>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</si>
  <si>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</si>
  <si>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</si>
  <si>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</si>
  <si>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</si>
  <si>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</si>
  <si>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</si>
  <si>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</si>
  <si>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</si>
  <si>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</si>
  <si>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</si>
  <si>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</si>
  <si>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</si>
  <si>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</si>
  <si>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</si>
  <si>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</si>
  <si>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</si>
  <si>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</si>
  <si>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</si>
  <si>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</si>
  <si>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</si>
  <si>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</si>
  <si>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</si>
  <si>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</si>
  <si>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</si>
  <si>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</si>
  <si>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</si>
  <si>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</si>
  <si>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</si>
  <si>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</si>
  <si>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</si>
  <si>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</si>
  <si>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</si>
  <si>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</si>
  <si>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</si>
  <si>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</si>
  <si>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</si>
  <si>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</si>
  <si>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</si>
  <si>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</si>
  <si>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</si>
  <si>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</si>
  <si>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</si>
  <si>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</si>
  <si>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</si>
  <si>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</si>
  <si>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</si>
  <si>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</si>
  <si>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</si>
  <si>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</si>
  <si>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</si>
  <si>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</si>
  <si>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</si>
  <si>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</si>
  <si>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</si>
  <si>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</si>
  <si>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</si>
  <si>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</si>
  <si>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</si>
  <si>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</si>
  <si>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</si>
  <si>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</si>
  <si>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</si>
  <si>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</si>
  <si>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</si>
  <si>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</si>
  <si>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</si>
  <si>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</si>
  <si>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</si>
  <si>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</si>
  <si>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</si>
  <si>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</si>
  <si>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</si>
  <si>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</si>
  <si>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</si>
  <si>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</si>
  <si>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</si>
  <si>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</si>
  <si>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</si>
  <si>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</si>
  <si>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</si>
  <si>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</si>
  <si>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</si>
  <si>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</si>
  <si>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</si>
  <si>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</si>
  <si>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</si>
  <si>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</si>
  <si>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</si>
  <si>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</si>
  <si>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</si>
  <si>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</si>
  <si>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</si>
  <si>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</si>
  <si>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</si>
  <si>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</si>
  <si>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</si>
  <si>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</si>
  <si>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</si>
  <si>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</si>
  <si>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</si>
  <si>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</si>
  <si>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</si>
  <si>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</si>
  <si>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</si>
  <si>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</si>
  <si>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</si>
  <si>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</si>
  <si>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</si>
  <si>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</si>
  <si>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</si>
  <si>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</si>
  <si>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</si>
  <si>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</si>
  <si>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</si>
  <si>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</si>
  <si>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</si>
  <si>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</si>
  <si>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</si>
  <si>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</si>
  <si>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</si>
  <si>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</si>
  <si>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</si>
  <si>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</si>
  <si>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</si>
  <si>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</si>
  <si>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</si>
  <si>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</si>
  <si>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</si>
  <si>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</si>
  <si>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</si>
  <si>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</si>
  <si>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</si>
  <si>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</si>
  <si>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</si>
  <si>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</si>
  <si>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</si>
  <si>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</si>
  <si>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</si>
  <si>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</si>
  <si>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</si>
  <si>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</si>
  <si>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</si>
  <si>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</si>
  <si>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</si>
  <si>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</si>
  <si>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</si>
  <si>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</si>
  <si>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</si>
  <si>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</si>
  <si>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</si>
  <si>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</si>
  <si>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</si>
  <si>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</si>
  <si>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</si>
  <si>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</si>
  <si>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</si>
  <si>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</si>
  <si>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</si>
  <si>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</si>
  <si>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</si>
  <si>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</si>
  <si>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</si>
  <si>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</si>
  <si>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</si>
  <si>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</si>
  <si>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</si>
  <si>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</si>
  <si>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</si>
  <si>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</si>
  <si>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</si>
  <si>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</si>
  <si>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</si>
  <si>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</si>
  <si>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</si>
  <si>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</si>
  <si>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</si>
  <si>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</si>
  <si>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</si>
  <si>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</si>
  <si>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</si>
  <si>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</si>
  <si>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</si>
  <si>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</si>
  <si>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</si>
  <si>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</si>
  <si>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</si>
  <si>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</si>
  <si>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</si>
  <si>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</si>
  <si>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</si>
  <si>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</si>
  <si>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</si>
  <si>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</si>
  <si>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</si>
  <si>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</si>
  <si>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</si>
  <si>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</si>
  <si>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</si>
  <si>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</si>
  <si>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</si>
  <si>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</si>
  <si>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</si>
  <si>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</si>
  <si>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</si>
  <si>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</si>
  <si>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</si>
  <si>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</si>
  <si>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</si>
  <si>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</si>
  <si>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</si>
  <si>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</si>
  <si>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</si>
  <si>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</si>
  <si>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</si>
  <si>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</si>
  <si>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</si>
  <si>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</si>
  <si>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</si>
  <si>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</si>
  <si>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</si>
  <si>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</si>
  <si>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</si>
  <si>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</si>
  <si>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</si>
  <si>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</si>
  <si>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</si>
  <si>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</si>
  <si>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</si>
  <si>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</si>
  <si>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</si>
  <si>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</si>
  <si>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</si>
  <si>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</si>
  <si>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</si>
  <si>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</si>
  <si>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</si>
  <si>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</si>
  <si>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</si>
  <si>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</si>
  <si>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</si>
  <si>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</si>
  <si>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</si>
  <si>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</si>
  <si>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</si>
  <si>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</si>
  <si>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</si>
  <si>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</si>
  <si>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</si>
  <si>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</si>
  <si>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</si>
  <si>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</si>
  <si>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</si>
  <si>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</si>
  <si>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</si>
  <si>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</si>
  <si>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</si>
  <si>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</si>
  <si>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</si>
  <si>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</si>
  <si>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</si>
  <si>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</si>
  <si>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</si>
  <si>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</si>
  <si>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</si>
  <si>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</si>
  <si>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</si>
  <si>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</si>
  <si>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</si>
  <si>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</si>
  <si>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</si>
  <si>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</si>
  <si>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</si>
  <si>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</si>
  <si>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</si>
  <si>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</si>
  <si>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</si>
  <si>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</si>
  <si>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</si>
  <si>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</si>
  <si>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</si>
  <si>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</si>
  <si>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</si>
  <si>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</si>
  <si>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</si>
  <si>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</si>
  <si>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</si>
  <si>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</si>
  <si>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</si>
  <si>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</si>
  <si>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</si>
  <si>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</si>
  <si>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</si>
  <si>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</si>
  <si>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</si>
  <si>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</si>
  <si>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</si>
  <si>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</si>
  <si>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</si>
  <si>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</si>
  <si>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</si>
  <si>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</si>
  <si>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</si>
  <si>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</si>
  <si>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</si>
  <si>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</si>
  <si>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</si>
  <si>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</si>
  <si>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</si>
  <si>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</si>
  <si>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</si>
  <si>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</si>
  <si>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</si>
  <si>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</si>
  <si>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</si>
  <si>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</si>
  <si>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</si>
  <si>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</si>
  <si>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</si>
  <si>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</si>
  <si>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</si>
  <si>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</si>
  <si>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</si>
  <si>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</si>
  <si>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</si>
  <si>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</si>
  <si>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</si>
  <si>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</si>
  <si>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</si>
  <si>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</si>
  <si>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</si>
  <si>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</si>
  <si>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</si>
  <si>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</si>
  <si>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</si>
  <si>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</si>
  <si>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</si>
  <si>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</si>
  <si>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</si>
  <si>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</si>
  <si>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</si>
  <si>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</si>
  <si>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</si>
  <si>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</si>
  <si>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</si>
  <si>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</si>
  <si>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</si>
  <si>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</si>
  <si>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</si>
  <si>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</si>
  <si>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</si>
  <si>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</si>
  <si>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</si>
  <si>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</si>
  <si>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</si>
  <si>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</si>
  <si>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</si>
  <si>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</si>
  <si>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</si>
  <si>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</si>
  <si>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</si>
  <si>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</si>
  <si>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</si>
  <si>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</si>
  <si>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</si>
  <si>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</si>
  <si>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</si>
  <si>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</si>
  <si>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</si>
  <si>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</si>
  <si>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</si>
  <si>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</si>
  <si>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</si>
  <si>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</si>
  <si>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</si>
  <si>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</si>
  <si>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</si>
  <si>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</si>
  <si>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</si>
  <si>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</si>
  <si>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</si>
  <si>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</si>
  <si>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</si>
  <si>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</si>
  <si>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</si>
  <si>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</si>
  <si>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</si>
  <si>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</si>
  <si>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</si>
  <si>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</si>
  <si>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</si>
  <si>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</si>
  <si>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</si>
  <si>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</si>
  <si>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</si>
  <si>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</si>
  <si>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</si>
  <si>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</si>
  <si>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</si>
  <si>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</si>
  <si>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</si>
  <si>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</si>
  <si>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</si>
  <si>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</si>
  <si>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</si>
  <si>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</si>
  <si>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</si>
  <si>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</si>
  <si>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</si>
  <si>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</si>
  <si>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</si>
  <si>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</si>
  <si>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</si>
  <si>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</si>
  <si>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</si>
  <si>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</si>
  <si>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</si>
  <si>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</si>
  <si>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</si>
  <si>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</si>
  <si>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</si>
  <si>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</si>
  <si>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</si>
  <si>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</si>
  <si>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</si>
  <si>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</si>
  <si>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</si>
  <si>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</si>
  <si>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</si>
  <si>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</si>
  <si>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</si>
  <si>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</si>
  <si>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</si>
  <si>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</si>
  <si>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</si>
  <si>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</si>
  <si>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</si>
  <si>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</si>
  <si>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</si>
  <si>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</si>
  <si>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</si>
  <si>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</si>
  <si>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</si>
  <si>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</si>
  <si>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</si>
  <si>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</si>
  <si>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</si>
  <si>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</si>
  <si>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</si>
  <si>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</si>
  <si>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</si>
  <si>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</si>
  <si>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</si>
  <si>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</si>
  <si>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</si>
  <si>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</si>
  <si>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</si>
  <si>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</si>
  <si>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</si>
  <si>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</si>
  <si>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</si>
  <si>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</si>
  <si>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</si>
  <si>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</si>
  <si>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</si>
  <si>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</si>
  <si>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</si>
  <si>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</si>
  <si>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</si>
  <si>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</si>
  <si>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</si>
  <si>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</si>
  <si>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</si>
  <si>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</si>
  <si>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</si>
  <si>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</si>
  <si>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</si>
  <si>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</si>
  <si>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</si>
  <si>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</si>
  <si>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</si>
  <si>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</si>
  <si>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</si>
  <si>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</si>
  <si>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</si>
  <si>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</si>
  <si>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</si>
  <si>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</si>
  <si>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</si>
  <si>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</si>
  <si>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</si>
  <si>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</si>
  <si>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</si>
  <si>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</si>
  <si>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</si>
  <si>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</si>
  <si>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</si>
  <si>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</si>
  <si>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</si>
  <si>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</si>
  <si>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</si>
  <si>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</si>
  <si>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</si>
  <si>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</si>
  <si>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</si>
  <si>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</si>
  <si>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</si>
  <si>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</si>
  <si>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</si>
  <si>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</si>
  <si>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</si>
  <si>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</si>
  <si>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</si>
  <si>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</si>
  <si>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</si>
  <si>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</si>
  <si>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</si>
  <si>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</si>
  <si>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</si>
  <si>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</si>
  <si>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</si>
  <si>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</si>
  <si>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</si>
  <si>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</si>
  <si>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</si>
  <si>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</si>
  <si>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</si>
  <si>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</si>
  <si>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</si>
  <si>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</si>
  <si>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</si>
  <si>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</si>
  <si>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</si>
  <si>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</si>
  <si>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</si>
  <si>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</si>
  <si>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</si>
  <si>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</si>
  <si>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</si>
  <si>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</si>
  <si>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</si>
  <si>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</si>
  <si>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</si>
  <si>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</si>
  <si>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</si>
  <si>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</si>
  <si>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</si>
  <si>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</si>
  <si>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</si>
  <si>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</si>
  <si>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</si>
  <si>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</si>
  <si>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</si>
  <si>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</si>
  <si>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</si>
  <si>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</si>
  <si>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</si>
  <si>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</si>
  <si>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</si>
  <si>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</si>
  <si>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</si>
  <si>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</si>
  <si>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</si>
  <si>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</si>
  <si>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</si>
  <si>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</si>
  <si>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</si>
  <si>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</si>
  <si>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</si>
  <si>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</si>
  <si>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</si>
  <si>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</si>
  <si>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</si>
  <si>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</si>
  <si>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</si>
  <si>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</si>
  <si>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</si>
  <si>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</si>
  <si>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</si>
  <si>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</si>
  <si>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</si>
  <si>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</si>
  <si>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</si>
  <si>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</si>
  <si>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</si>
  <si>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</si>
  <si>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</si>
  <si>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</si>
  <si>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</si>
  <si>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</si>
  <si>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</si>
  <si>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</si>
  <si>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</si>
  <si>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</si>
  <si>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</si>
  <si>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</si>
  <si>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</si>
  <si>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</si>
  <si>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</si>
  <si>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</si>
  <si>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</si>
  <si>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</si>
  <si>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</si>
  <si>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</si>
  <si>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</si>
  <si>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</si>
  <si>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</si>
  <si>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</si>
  <si>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</si>
  <si>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</si>
  <si>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</si>
  <si>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</si>
  <si>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</si>
  <si>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</si>
  <si>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</si>
  <si>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</si>
  <si>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</si>
  <si>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</si>
  <si>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</si>
  <si>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</si>
  <si>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</si>
  <si>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</si>
  <si>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</si>
  <si>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</si>
  <si>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</si>
  <si>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</si>
  <si>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</si>
  <si>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</si>
  <si>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</si>
  <si>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</si>
  <si>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</si>
  <si>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</si>
  <si>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</si>
  <si>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</si>
  <si>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</si>
  <si>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</si>
  <si>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</si>
  <si>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</si>
  <si>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</si>
  <si>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</si>
  <si>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</si>
  <si>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</si>
  <si>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</si>
  <si>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</si>
  <si>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</si>
  <si>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</si>
  <si>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</si>
  <si>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</si>
  <si>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</si>
  <si>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</si>
  <si>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</si>
  <si>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</si>
  <si>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</si>
  <si>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</si>
  <si>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</si>
  <si>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</si>
  <si>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</si>
  <si>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</si>
  <si>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</si>
  <si>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</si>
  <si>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</si>
  <si>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</si>
  <si>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</si>
  <si>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</si>
  <si>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</si>
  <si>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</si>
  <si>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</si>
  <si>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</si>
  <si>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</si>
  <si>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</si>
  <si>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</si>
  <si>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</si>
  <si>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</si>
  <si>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</si>
  <si>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</si>
  <si>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</si>
  <si>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</si>
  <si>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</si>
  <si>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</si>
  <si>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</si>
  <si>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</si>
  <si>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</si>
  <si>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</si>
  <si>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</si>
  <si>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</si>
  <si>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</si>
  <si>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</si>
  <si>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</si>
  <si>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</si>
  <si>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</si>
  <si>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</si>
  <si>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</si>
  <si>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</si>
  <si>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</si>
  <si>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</si>
  <si>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</si>
  <si>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</si>
  <si>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</si>
  <si>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</si>
  <si>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</si>
  <si>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</si>
  <si>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</si>
  <si>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</si>
  <si>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</si>
  <si>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</si>
  <si>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</si>
  <si>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</si>
  <si>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</si>
  <si>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</si>
  <si>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</si>
  <si>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</si>
  <si>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</si>
  <si>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</si>
  <si>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</si>
  <si>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</si>
  <si>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</si>
  <si>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</si>
  <si>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</si>
  <si>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</si>
  <si>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</si>
  <si>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</si>
  <si>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</si>
  <si>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</si>
  <si>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</si>
  <si>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</si>
  <si>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</si>
  <si>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</si>
  <si>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</si>
  <si>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</si>
  <si>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</si>
  <si>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</si>
  <si>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</si>
  <si>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</si>
  <si>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</si>
  <si>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</si>
  <si>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</si>
  <si>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</si>
  <si>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</si>
  <si>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</si>
  <si>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</si>
  <si>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</si>
  <si>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</si>
  <si>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</si>
  <si>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</si>
  <si>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</si>
  <si>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</si>
  <si>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</si>
  <si>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</si>
  <si>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</si>
  <si>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</si>
  <si>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</si>
  <si>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</si>
  <si>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</si>
  <si>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</si>
  <si>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</si>
  <si>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</si>
  <si>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</si>
  <si>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</si>
  <si>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</si>
  <si>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</si>
  <si>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</si>
  <si>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</si>
  <si>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</si>
  <si>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</si>
  <si>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</si>
  <si>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</si>
  <si>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</si>
  <si>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</si>
  <si>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</si>
  <si>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</si>
  <si>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</si>
  <si>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</si>
  <si>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</si>
  <si>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</si>
  <si>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</si>
  <si>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</si>
  <si>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</si>
  <si>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</si>
  <si>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</si>
  <si>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</si>
  <si>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</si>
  <si>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</si>
  <si>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</si>
  <si>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</si>
  <si>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</si>
  <si>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</si>
  <si>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</si>
  <si>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</si>
  <si>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</si>
  <si>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</si>
  <si>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</si>
  <si>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</si>
  <si>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</si>
  <si>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</si>
  <si>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</si>
  <si>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</si>
  <si>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</si>
  <si>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</si>
  <si>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</si>
  <si>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</si>
  <si>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</si>
  <si>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</si>
  <si>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</si>
  <si>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</si>
  <si>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</si>
  <si>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</si>
  <si>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</si>
  <si>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</si>
  <si>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</si>
  <si>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</si>
  <si>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</si>
  <si>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</si>
  <si>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</si>
  <si>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</si>
  <si>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</si>
  <si>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</si>
  <si>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</si>
  <si>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</si>
  <si>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</si>
  <si>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</si>
  <si>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</si>
  <si>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</si>
  <si>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</si>
  <si>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</si>
  <si>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</si>
  <si>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</si>
  <si>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</si>
  <si>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</si>
  <si>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</si>
  <si>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</si>
  <si>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</si>
  <si>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</si>
  <si>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</si>
  <si>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</si>
  <si>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</si>
  <si>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</si>
  <si>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</si>
  <si>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</si>
  <si>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</si>
  <si>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</si>
  <si>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</si>
  <si>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</si>
  <si>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</si>
  <si>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</si>
  <si>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</si>
  <si>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</si>
  <si>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</si>
  <si>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</si>
  <si>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</si>
  <si>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</si>
  <si>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</si>
  <si>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</si>
  <si>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</si>
  <si>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</si>
  <si>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</si>
  <si>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</si>
  <si>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</si>
  <si>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</si>
  <si>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</si>
  <si>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</si>
  <si>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</si>
  <si>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</si>
  <si>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</si>
  <si>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</si>
  <si>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</si>
  <si>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</si>
  <si>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</si>
  <si>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</si>
  <si>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</si>
  <si>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</si>
  <si>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</si>
  <si>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</si>
  <si>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</si>
  <si>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</si>
  <si>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</si>
  <si>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</si>
  <si>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</si>
  <si>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</si>
  <si>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</si>
  <si>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</si>
  <si>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</si>
  <si>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</si>
  <si>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</si>
  <si>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</si>
  <si>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</si>
  <si>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</si>
  <si>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</si>
  <si>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</si>
  <si>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</si>
  <si>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</si>
  <si>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</si>
  <si>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</si>
  <si>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</si>
  <si>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</si>
  <si>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</si>
  <si>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</si>
  <si>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</si>
  <si>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</si>
  <si>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</si>
  <si>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</si>
  <si>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</si>
  <si>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</si>
  <si>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</si>
  <si>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</si>
  <si>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</si>
  <si>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</si>
  <si>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</si>
  <si>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</si>
  <si>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</si>
  <si>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</si>
  <si>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</si>
  <si>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</si>
  <si>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</si>
  <si>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</si>
  <si>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</si>
  <si>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</si>
  <si>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</si>
  <si>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</si>
  <si>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</si>
  <si>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</si>
  <si>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</si>
  <si>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</si>
  <si>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</si>
  <si>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</si>
  <si>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</si>
  <si>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</si>
  <si>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</si>
  <si>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</si>
  <si>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</si>
  <si>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</si>
  <si>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</si>
  <si>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</si>
  <si>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</si>
  <si>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</si>
  <si>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</si>
  <si>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</si>
  <si>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</si>
  <si>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</si>
  <si>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</si>
  <si>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</si>
  <si>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</si>
  <si>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</si>
  <si>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</si>
  <si>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</si>
  <si>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176</t>
  </si>
  <si>
    <t>Poplatok za Slovak Open Pezinok 11.-12.4.25</t>
  </si>
  <si>
    <t>WAKO IF</t>
  </si>
  <si>
    <t>350109</t>
  </si>
  <si>
    <t>Prenájom box. Ringu SO 12.4.25</t>
  </si>
  <si>
    <t>45404640</t>
  </si>
  <si>
    <t>BOVE s.r.o.</t>
  </si>
  <si>
    <t>2025015</t>
  </si>
  <si>
    <t>Zabezpečenie stravovania SO podľa DL</t>
  </si>
  <si>
    <t>52896358</t>
  </si>
  <si>
    <t>Marek Gašparovič -Mavi s.r.o.</t>
  </si>
  <si>
    <t>2500511</t>
  </si>
  <si>
    <t xml:space="preserve">Trofeje, diplomy, tričká na SO </t>
  </si>
  <si>
    <t>56570546</t>
  </si>
  <si>
    <t>TAMPEX s.r.o</t>
  </si>
  <si>
    <t>4012025</t>
  </si>
  <si>
    <t>Michalik - príprava a realizácia SO + pomocný personál 11.-12.4.2025</t>
  </si>
  <si>
    <t>46512161</t>
  </si>
  <si>
    <t>Ján Michalik</t>
  </si>
  <si>
    <t>1004225</t>
  </si>
  <si>
    <t>Prenájom športovej haly na Slovak Open, 11.4.2025 - 12.4.2025</t>
  </si>
  <si>
    <t>56266774</t>
  </si>
  <si>
    <t>Spojená škola Pezinok</t>
  </si>
  <si>
    <t>7.1.2025    3.1.25      9.1.25   31.1.25   31.1.25   11.2.25    26.2.25   20.3.25   19.3.25   28.3.25    5.3.25      5.4.25    15.4.25    6.5.25</t>
  </si>
  <si>
    <t>TOP TEAM  zml. Č. 108/2025, január - apríl, sústredenie Mataro, tréningy PP, výživové doplnky, poistenie, SO</t>
  </si>
  <si>
    <t>Lucia Cmárová</t>
  </si>
  <si>
    <t xml:space="preserve">5.6.25       5.6.25    31.7.25     3.6.25   24.5.25   4.6.25   21.2.25   </t>
  </si>
  <si>
    <t>TOP TEAM  zml. Č. 108/2025, január - jún, trénerské služby, športové potreby, vitamínové doplnky, tréning. pobyty Prešov, Pornichet FR.</t>
  </si>
  <si>
    <t>Lucia Tessier</t>
  </si>
  <si>
    <t>18.6.25    20.6.25     16.6.25     18.6.25    20.6.25      26.6.25     27.6.25</t>
  </si>
  <si>
    <t>TOP TEAM  zml. Č. 108/2025, jún - trénerské slu., regenerácia, šport. Obl., obuv bežecká, tréningový pobyt Paris</t>
  </si>
  <si>
    <t>11025098</t>
  </si>
  <si>
    <t xml:space="preserve">MK GYM LM,  15% PUS v zmysle zápisnice VV a zmluvy PUS 11/2025 , III. Splátka, nájomné </t>
  </si>
  <si>
    <t>53932412</t>
  </si>
  <si>
    <t>MK GYM Liptovský Mikuláš</t>
  </si>
  <si>
    <t>29.4.25    1.5.25       9.6.25    28.5.25    20.5.25     29.5.25</t>
  </si>
  <si>
    <t>TOP TEAM  zml. Č. 108/2025, máj, sústredenie Pula, tréningy Poprad, preventívna prehliadka, EP Varaždín,cestovné  poistenie , regenerácia</t>
  </si>
  <si>
    <t>Lucia Cmarová</t>
  </si>
  <si>
    <t>70250170</t>
  </si>
  <si>
    <t>Doručovateľský servis 6/25</t>
  </si>
  <si>
    <t>35862289</t>
  </si>
  <si>
    <t>Dom Športu s.r.o.</t>
  </si>
  <si>
    <t>20250003       20250004       20250005</t>
  </si>
  <si>
    <t>3.4.25     6.5.25     8.6.25</t>
  </si>
  <si>
    <t>Body gym Poprad, 15% PUS v zmysle zápisnice VV a zmluvy PUS 6/2025 ,I., II., III. Splátka, prenájom športového náradia</t>
  </si>
  <si>
    <t>37936689</t>
  </si>
  <si>
    <t>Kickbox Body Gym Poprad</t>
  </si>
  <si>
    <t>1082025</t>
  </si>
  <si>
    <t>1xvýp. 1x pošt. Zluč.</t>
  </si>
  <si>
    <t>31320155</t>
  </si>
  <si>
    <t>VÚB, a.s.</t>
  </si>
  <si>
    <t>826</t>
  </si>
  <si>
    <t>Hotel Bel Mondo - WAKO EP Juniori, ubytovanie 13.-20.9.2025</t>
  </si>
  <si>
    <t>BelMondo s.r.l.</t>
  </si>
  <si>
    <t>TOP TEAM zml. Č 118/2025, trénerské služby, regenerácia, športové oblečenie, obuv, box. Rukavice, tréningový pobyt Vysoké Tatry</t>
  </si>
  <si>
    <t>20250032</t>
  </si>
  <si>
    <t>prenájom nebytových priestorov s služby spojené s užívaním 8/2025</t>
  </si>
  <si>
    <t>7525</t>
  </si>
  <si>
    <t>Prenájom skladových priestorov pre STK na základe zmluvy o nájme 1.8. - 31.8.2025</t>
  </si>
  <si>
    <t>14274612</t>
  </si>
  <si>
    <t>Ing. Igor Zich</t>
  </si>
  <si>
    <t>06082025</t>
  </si>
  <si>
    <t>Promo video</t>
  </si>
  <si>
    <t>56874596</t>
  </si>
  <si>
    <t>Jan Ondrejkovič</t>
  </si>
  <si>
    <t>TOP TEAM zml. Č 118/2025, jún, sústredenie Tenerife, tréningy PP, výživové doplnky, SP Budapešť, regenerácia, poistenie</t>
  </si>
  <si>
    <t>000826</t>
  </si>
  <si>
    <t>Ubytovanie ME JaK, Lido di Jesolo, 13. -20.9.25, záloha</t>
  </si>
  <si>
    <t>25010</t>
  </si>
  <si>
    <t>Administratívne služby júl - činnosť prezidenta</t>
  </si>
  <si>
    <t>36903060</t>
  </si>
  <si>
    <t>GD2025144</t>
  </si>
  <si>
    <t>Refundácia v rámci finančnej podpory reprezentantov  v zmysle zápisnice VV SZKB 4/2025, 3x 50 eur.</t>
  </si>
  <si>
    <t>17060117</t>
  </si>
  <si>
    <t>Športový klub polície Banská Bystrica</t>
  </si>
  <si>
    <t>70250202</t>
  </si>
  <si>
    <t>Doručovateľský servis 7/25</t>
  </si>
  <si>
    <t>8125045118</t>
  </si>
  <si>
    <t>35897821</t>
  </si>
  <si>
    <t>pelikantravel.com s.r.o.</t>
  </si>
  <si>
    <t>07022025</t>
  </si>
  <si>
    <t>Služby STK júl 2025</t>
  </si>
  <si>
    <t>10.4.25         24.6.25</t>
  </si>
  <si>
    <t>Karate Šin Mu,  15% PUS v zmysle zápisnice VV a zmluvy PUS 16/2025 ,I., II., III. Splátka, prenájom telocvične 1.-3., 4.-6. mes.</t>
  </si>
  <si>
    <t>31822827</t>
  </si>
  <si>
    <t>Karate Šin Mu Senica</t>
  </si>
  <si>
    <t>5020253373</t>
  </si>
  <si>
    <t>x - bionic, doplatok za sústredenie Šamorín</t>
  </si>
  <si>
    <t>46640143</t>
  </si>
  <si>
    <t>X -BIONIC Sphere a.s.</t>
  </si>
  <si>
    <t>062025</t>
  </si>
  <si>
    <t>Služby repre trénera, sústredenie Šamorín 21.-25.7.25, 4 dni x 100 eur,  Svetové hry v Číne 8. - 15.8. 25, 7 dní x 100 eur</t>
  </si>
  <si>
    <t>22.4.25          4.4.25</t>
  </si>
  <si>
    <t>K1 Team Terasa, 15% PUS v zmysle zápisnice VV a zmluvy PUS 24/2025 , celá suma, štartovné Sarajevo, špecializ. Športová príprava Horváth</t>
  </si>
  <si>
    <t>50099311</t>
  </si>
  <si>
    <t>K1 Team Terasa</t>
  </si>
  <si>
    <t>2025200</t>
  </si>
  <si>
    <t>KB Leon Hnúšťa, 15% PUS v zmysle zápisnice VV a zmluvy PUS 17/2025 , 3. splátka, tričká s potlačou</t>
  </si>
  <si>
    <t>42392543</t>
  </si>
  <si>
    <t>Kick box Leon Hnúšťa</t>
  </si>
  <si>
    <t>6816501876</t>
  </si>
  <si>
    <t>Nákup notebooku pre potreby SZKB</t>
  </si>
  <si>
    <t>35739487</t>
  </si>
  <si>
    <t>NAY a.s.</t>
  </si>
  <si>
    <t>2025046</t>
  </si>
  <si>
    <t>Služby ekonóma jún, júl 2025</t>
  </si>
  <si>
    <t>47658169</t>
  </si>
  <si>
    <t>Ing, Mária Ňakat Spišáková, LL.M.</t>
  </si>
  <si>
    <t>325178</t>
  </si>
  <si>
    <t xml:space="preserve">nákup oblečenia pre reprezentantov </t>
  </si>
  <si>
    <t>46217282</t>
  </si>
  <si>
    <t>Yodea s.r.o.</t>
  </si>
  <si>
    <t>2025001</t>
  </si>
  <si>
    <t>Služby trénera počas výpravy EUSA Varšava 21. - 25. 8.2025</t>
  </si>
  <si>
    <t>Kickbox MK GYM LM</t>
  </si>
  <si>
    <t xml:space="preserve">TOP TEAM zml. Č. 118/ 2025, trénerské služby, regenerácia, výživové doplnky, treningový pobyt Dinard FR, </t>
  </si>
  <si>
    <t>Vedenie konta</t>
  </si>
  <si>
    <t>20250036</t>
  </si>
  <si>
    <t>prenájom nebytových priestorov s služby spojené s užívaním 9/2025</t>
  </si>
  <si>
    <t>O2501224</t>
  </si>
  <si>
    <t>312025</t>
  </si>
  <si>
    <t>činnosť generálneho sekretára podľa zmluvy o spolupráci za 8/2025</t>
  </si>
  <si>
    <t>46785728</t>
  </si>
  <si>
    <t>Bruton, s.r.o.</t>
  </si>
  <si>
    <t>08022025</t>
  </si>
  <si>
    <t>Služby ŠTK august 2025 podľa rozpisu</t>
  </si>
  <si>
    <t>112853270</t>
  </si>
  <si>
    <t>Orange- telekomunikačné služby pre SZKB, 15.7. - 14.8.2025</t>
  </si>
  <si>
    <t>35697270</t>
  </si>
  <si>
    <t>Orange Slovensko a.s.</t>
  </si>
  <si>
    <t>8625</t>
  </si>
  <si>
    <t>Prenájom skladových priestorov pre STK na základe zmluvy o nájme 1.9. - 30.9.2025</t>
  </si>
  <si>
    <t>319</t>
  </si>
  <si>
    <t>Štartovné WAKO -ME JaK Lido di Jesolo 13.-20.9.2025, 44 štartov</t>
  </si>
  <si>
    <t>Dream fight gym</t>
  </si>
  <si>
    <t>063640027</t>
  </si>
  <si>
    <t>Nákup zdravotníckeho materiálu</t>
  </si>
  <si>
    <t>47540923</t>
  </si>
  <si>
    <t>PrimaDomi spol. s.r.o.</t>
  </si>
  <si>
    <t>FORTIS Lučenec</t>
  </si>
  <si>
    <t>2025052</t>
  </si>
  <si>
    <t>Služby ekonóma august 2025, pomocné administratívne práce, príprava podkladov k vnútornej kontrole</t>
  </si>
  <si>
    <t>70250234</t>
  </si>
  <si>
    <t>Doručovateľský servis 8/25</t>
  </si>
  <si>
    <t>0369</t>
  </si>
  <si>
    <t>Medaily pre OL</t>
  </si>
  <si>
    <t>46866820</t>
  </si>
  <si>
    <t>Design Trophy s.r.l.</t>
  </si>
  <si>
    <t>Goral Gym</t>
  </si>
  <si>
    <t>2025059</t>
  </si>
  <si>
    <t>Prenájom motorového vozidla na ME JaK Lido di Jesolo</t>
  </si>
  <si>
    <t>37050168</t>
  </si>
  <si>
    <t>Milan Dombi - DM STYLE</t>
  </si>
  <si>
    <t>072025</t>
  </si>
  <si>
    <t>Doprava reprezentantov podľa zoznamu na ME JaK Lido di Jesolo</t>
  </si>
  <si>
    <t>42107199</t>
  </si>
  <si>
    <t>Guard Steel Trans klub kickbox</t>
  </si>
  <si>
    <t>m - Slovak Open 2025 – Memoriál Ladislava Doky Tótha</t>
  </si>
  <si>
    <t>a - kickbox - bežné transfery</t>
  </si>
  <si>
    <t>d - Cmárová Lucia</t>
  </si>
  <si>
    <t>d - Tessier Lucia</t>
  </si>
  <si>
    <t>f - zabezpečenie účasti športovej reprezentácie SR na Majstrovstcách sveta WAKO</t>
  </si>
  <si>
    <t>Tampex- reprezentačné tričká 40 ks + potlač</t>
  </si>
  <si>
    <t>20250040</t>
  </si>
  <si>
    <t>prenájom nebytových priestorov s služby spojené s užívaním 10/2025</t>
  </si>
  <si>
    <t>09022025</t>
  </si>
  <si>
    <t>10525</t>
  </si>
  <si>
    <t>Prenájom skladových priestorov pre STK na základe zmluvy o nájme 1.10. - 31.10.2025</t>
  </si>
  <si>
    <t>202505</t>
  </si>
  <si>
    <t>Činnosť matriky september ISS</t>
  </si>
  <si>
    <t>51464942</t>
  </si>
  <si>
    <t>Alexandra Melková Gyurkovics</t>
  </si>
  <si>
    <t>129102025</t>
  </si>
  <si>
    <t>Štartovné Polish Open Wgrów 10.-12.10.25, 10 x 30 eur</t>
  </si>
  <si>
    <t>5261667349</t>
  </si>
  <si>
    <t>Polski Zwiazek Kickboxu</t>
  </si>
  <si>
    <t>Konsky box academy</t>
  </si>
  <si>
    <t>14056</t>
  </si>
  <si>
    <t>Ubytovanie delegátov VV + VZ, 12 osôb</t>
  </si>
  <si>
    <t>54874220</t>
  </si>
  <si>
    <t>J + Z Bystrinaresort, s.r.o.</t>
  </si>
  <si>
    <t>TOP TEAM zml. Č 118/2025, september, tréningy PP, regenerácia, služby trénera</t>
  </si>
  <si>
    <t>362025</t>
  </si>
  <si>
    <t>činnosť generálneho sekretára podľa zmluvy o spolupráci za 9/2025</t>
  </si>
  <si>
    <t>352025</t>
  </si>
  <si>
    <t>Doprava reprezentantov  na ME JaK Lido di Jesolo 12.9. -20.9.2025</t>
  </si>
  <si>
    <t>2025340</t>
  </si>
  <si>
    <t>Tlač certifikátov pre potreby SZKB</t>
  </si>
  <si>
    <t>36031551</t>
  </si>
  <si>
    <t>ABC MEDIA. s.r.o.</t>
  </si>
  <si>
    <t>20255490</t>
  </si>
  <si>
    <t>Nákup tonerov pre potreby SZKB</t>
  </si>
  <si>
    <t>26487104</t>
  </si>
  <si>
    <t>Next Team, s.r.o.</t>
  </si>
  <si>
    <t>08102025</t>
  </si>
  <si>
    <t>Ubytovanie reprezentantov na Polish Open 10.-12.10.2025 podľa nim. Listu</t>
  </si>
  <si>
    <t>8241530212</t>
  </si>
  <si>
    <t>Wegrowski klub sportowy SFINKS</t>
  </si>
  <si>
    <t>122419</t>
  </si>
  <si>
    <t>Stĺy pásovej bariéry, MTZ na súťaže SZKB</t>
  </si>
  <si>
    <t>45674515</t>
  </si>
  <si>
    <t>Plotbase, s.r.o.</t>
  </si>
  <si>
    <t>EXTREME SPORT CLUB</t>
  </si>
  <si>
    <t>ŠKK Michalovce, 15% PUS v zmysle zápisnice VV a zmluvy PUS 9/2025 , 3.,4. splátka + navýšenie</t>
  </si>
  <si>
    <t>Športový Kickbox klub Michalovce</t>
  </si>
  <si>
    <t>122025</t>
  </si>
  <si>
    <t>KB Gym PP, služby trénera ME JaK 2025 8 dní x 100</t>
  </si>
  <si>
    <t>382025</t>
  </si>
  <si>
    <t>Doprava reprezentantov na Polish Open 10.10.-12.10.2025 Wegrow</t>
  </si>
  <si>
    <t>825002257</t>
  </si>
  <si>
    <t>Nákup notebookov 2 ks, MTZ pre zabezpečenie súťaží SZKB</t>
  </si>
  <si>
    <t>27705447</t>
  </si>
  <si>
    <t>GIGACOMPUTER  a.s.</t>
  </si>
  <si>
    <t>NVR Gym</t>
  </si>
  <si>
    <t>325221</t>
  </si>
  <si>
    <t>Reprezentačné zápasové oblečenie na MS</t>
  </si>
  <si>
    <t>70250266</t>
  </si>
  <si>
    <t>Doručovateľský servis 9/25</t>
  </si>
  <si>
    <t>Orange- telekomunikačné služby pre SZKB, 15.9. - 14.10.2025</t>
  </si>
  <si>
    <t>Orange- telekomunikačné služby pre SZKB, 15.8. - 14.9.2025</t>
  </si>
  <si>
    <t xml:space="preserve">MK Gym LM,  15% PUS v zmysle zápisnice VV a zmluvy PUS 11/2025 , 4. Splátka + navýšenie,  nájomné </t>
  </si>
  <si>
    <t>Kickboxing klub Panter Prešov</t>
  </si>
  <si>
    <t>2025014</t>
  </si>
  <si>
    <t>vedenie účtovníctva, asistent, administratívna činnosť SZKB</t>
  </si>
  <si>
    <t>36512460</t>
  </si>
  <si>
    <t>VŠEMA, s.r.o.</t>
  </si>
  <si>
    <t>10022025</t>
  </si>
  <si>
    <t>432025</t>
  </si>
  <si>
    <t>Služby STK október</t>
  </si>
  <si>
    <t>činnosť generálneho sekretára podľa zmluvy o spolupráci za 10/2025</t>
  </si>
  <si>
    <t>31.7.25    31.7.25     11.8.25       19.8.25        25.8.25</t>
  </si>
  <si>
    <t>TOP TEAM zml. Č 118/2025, júl, august , tréningy PP, výživové doplnky, sústredenie ŠAmorín, regenerácia, bežecká obuv, poistenie SH Čína, fyzioterapia</t>
  </si>
  <si>
    <t>11.7.25        15.7.25       12.7.25      16.7.25     15.7.25    11.8.25     22.8.25       25.8.25       27.8.25</t>
  </si>
  <si>
    <t>Odmena pre športovca Top Teamu podľa zmluvy 108/2025 HSP a zápisnice VV 6/2025</t>
  </si>
  <si>
    <t>0642025</t>
  </si>
  <si>
    <r>
      <t xml:space="preserve">UAE Muay Thai </t>
    </r>
    <r>
      <rPr>
        <sz val="8"/>
        <rFont val="Calibri"/>
        <family val="2"/>
        <charset val="238"/>
      </rPr>
      <t>&amp; Kickboxing Federation</t>
    </r>
  </si>
  <si>
    <t>20250044</t>
  </si>
  <si>
    <t>11625</t>
  </si>
  <si>
    <t>Prenájom skladových priestorov pre STK na základe zmluvy o nájme 1.11. - 30.11.2025</t>
  </si>
  <si>
    <t>SPORTDATA</t>
  </si>
  <si>
    <t>Sportdata licencia - 3. kolo OL Košice - seniori</t>
  </si>
  <si>
    <t>Sportdata licencia - 3. kolo OL Košice - juniori a kadeti</t>
  </si>
  <si>
    <t>R20250987</t>
  </si>
  <si>
    <t>R20250986</t>
  </si>
  <si>
    <t>202506</t>
  </si>
  <si>
    <t>Činnosť matriky október ISS</t>
  </si>
  <si>
    <t>132025</t>
  </si>
  <si>
    <t>Služby trénera reprezentácie SR - Praha 27.10.-1.11.2025 - príprava na MS 2025</t>
  </si>
  <si>
    <t>451</t>
  </si>
  <si>
    <t>Štartovné MS 2025 Abú Dhabi 13 x93 eur</t>
  </si>
  <si>
    <t>2025016</t>
  </si>
  <si>
    <t>vedenie účtovníctva, asistent, administratívna činnosť SZKB - október</t>
  </si>
  <si>
    <t>0112853270</t>
  </si>
  <si>
    <t>Orange- telekomunikačné služby pre SZKB, 15.10. - 14.11.2025</t>
  </si>
  <si>
    <t>Refundácia nákladov na repre sústredenie seniorov, Praha 27.10.-1.11.25, ubytovanie , prenájom telocvične, doprava ŽSR</t>
  </si>
  <si>
    <t xml:space="preserve">Lukáš Body </t>
  </si>
  <si>
    <t>20252009</t>
  </si>
  <si>
    <t>Reprezentačné vychádzkové oblečenie výpravy Adu Dhábi 2025</t>
  </si>
  <si>
    <t>36513148</t>
  </si>
  <si>
    <t>3b, s.r.o.</t>
  </si>
  <si>
    <t>dodatočné poplatky iných bánk</t>
  </si>
  <si>
    <t>popl. za odoslanie non SEPA prevod</t>
  </si>
  <si>
    <t>70250297</t>
  </si>
  <si>
    <t>Doručovateľský servis 10/25</t>
  </si>
  <si>
    <t>642025</t>
  </si>
  <si>
    <t>RBK Humenné</t>
  </si>
  <si>
    <t>KB Leon Revúca, 15% PUS v zmysle zápisnice VV a zmluvy PUS 4/2025 IV. Splátka + navýšenie</t>
  </si>
  <si>
    <t>Kickbox Leon Revúca</t>
  </si>
  <si>
    <t>37817086</t>
  </si>
  <si>
    <t>TOP TEAM zml. Č 118/2025,  tréningy PP, výživové doplnky,  regenerácia, repre sústredenie Praha</t>
  </si>
  <si>
    <t>Letenky MS Abu Dhabi, 15 osôb</t>
  </si>
  <si>
    <t>Ubytovanie World championship 2025 21.-30.11.2025, 15 osôb</t>
  </si>
  <si>
    <t>Reprezentačné vychádzkové oblečenie pre reprezentantov SR</t>
  </si>
  <si>
    <t>621255010     621255010   621254940   621255009   40857001488</t>
  </si>
  <si>
    <t>15.10.25       23.10.25     29.10.25   3.11.25   16.10.25</t>
  </si>
  <si>
    <t>Tranfer z letiska MS Abu Dhabi - 15 osôb</t>
  </si>
  <si>
    <t>Dream fight gym, 15% PUS v zmysle zápisnice VV a zmluvy PUS 22/2025 , celá suma, regenerácia, športové náradie</t>
  </si>
  <si>
    <t>2218954    10003192167   202523861</t>
  </si>
  <si>
    <t>14.2.25   3.3.25   17.7.25</t>
  </si>
  <si>
    <t>TITANS, 15% PUS v zmysle zápisnice VV a zmluvy PUS 12/2025 , 2. splátka</t>
  </si>
  <si>
    <t>26913185139    26959503284</t>
  </si>
  <si>
    <t>11.2.25    13.3.25</t>
  </si>
  <si>
    <t>51198771</t>
  </si>
  <si>
    <t>53606990</t>
  </si>
  <si>
    <t>42313589</t>
  </si>
  <si>
    <t>2025007</t>
  </si>
  <si>
    <t>42238064</t>
  </si>
  <si>
    <t>Goral Gym,  15% PUS v zmysle zápisnice VV a zmluvy PUS 10/2025 , 1.,2. splátka, nájomné 1-4.</t>
  </si>
  <si>
    <t>29.1.25      27.2.25     31.3.25       29.4.25</t>
  </si>
  <si>
    <t xml:space="preserve">104                            180                             202   </t>
  </si>
  <si>
    <t xml:space="preserve">08.07.25      14.07.25      15.07.25  </t>
  </si>
  <si>
    <t>09.09. 25      05.09.25     05.09.25      10.09.25            16.09.25       24.09.25</t>
  </si>
  <si>
    <t>Konsky box Academy, 15% PUS v zmysle zápisnice VV a zmluvy PUS 26/2025 , celá suma, doplnky výživy</t>
  </si>
  <si>
    <t>50001779</t>
  </si>
  <si>
    <t xml:space="preserve">23.05.25      04.02.25       02.04.25         02.05.25        03.06.25        30.06.25      </t>
  </si>
  <si>
    <t>Extreme sport club, 15% PUS v zmysle zápisnice VV a zmluvy PUS 20/2025 , celá suma, výživové doplnky, nájom telocvične</t>
  </si>
  <si>
    <t>82025</t>
  </si>
  <si>
    <t>Extreme sport club, 15% PUS v zmysle zápisnice VV a zmluvy PUS 20/2025 , navýšenie, nájom telocvične</t>
  </si>
  <si>
    <t>42319366</t>
  </si>
  <si>
    <t>00010                   00012                   00011</t>
  </si>
  <si>
    <t>07.05.25            28.05.25       15.05.25</t>
  </si>
  <si>
    <t>KB Leon Hnúšťa, 15% PUS v zmysle zápisnice VV a zmluvy PUS 17/2025 , 4. splátka + navýšenie, tričká s potlačou</t>
  </si>
  <si>
    <t>37811614</t>
  </si>
  <si>
    <t>2025026           2025027</t>
  </si>
  <si>
    <t xml:space="preserve">13.10.25         13.10.25  </t>
  </si>
  <si>
    <t>NVR gym, 15% PUS v zmysle zápisnice VV a zmluvy PUS 5/2025 , 4. splátka + navýšenie, prenájom telocvične</t>
  </si>
  <si>
    <t>31.05.25       30.06.25      31.07.25</t>
  </si>
  <si>
    <t>FORTIS, 15% PUS v zmysle zápisnice VV a zmluvy PUS 8/2025 , 4. splátka + navýšenie, prenájom telocvične a športového zariadenia</t>
  </si>
  <si>
    <t>FORTIS, 15% PUS v zmysle zápisnice VV a zmluvy PUS 8/2025 , 3. splátka, prenájom telocvične a športového zariadenia</t>
  </si>
  <si>
    <t>8.8.2025             25.04.25</t>
  </si>
  <si>
    <t>Guard Steel Trans KE, 15% PUS v zmysle zápisnice VV a zmluvy PUS 1/2025 , 4. splátka + navýšenie, štertovné Danubia Cup, BA, štarovné EC Záhreb Open</t>
  </si>
  <si>
    <t>11025130       11025168</t>
  </si>
  <si>
    <t>31.5.25     30.06.25</t>
  </si>
  <si>
    <t>01.07.25      06.07.25          21.10.25</t>
  </si>
  <si>
    <t>250093OJ0GSM</t>
  </si>
  <si>
    <t>KB Panter PO, 15% PUS v zmysle zápisnice VV a zmluvy PUS 3/2025 , 4. Splátka + navýšenie, nájomné</t>
  </si>
  <si>
    <t>SKP BB, 15% PUS v zmysle zápisnice VV a zmluvy PUS 7/2025 , 3,.4. Splátka + navýšenie, MTZ, Sústredenie Chorvátsko ubytovanie, Rukavice KB</t>
  </si>
  <si>
    <t>BU 9                            BU 11</t>
  </si>
  <si>
    <t>24.06.25             27.08.25</t>
  </si>
  <si>
    <t>Karate klub Šin-Mu, 15% PUS v zmysle zápisnice VV a zmluvy PUS 16/2025 , 4. Splátka + navýšenie, nájomé</t>
  </si>
  <si>
    <t>20250004          20250005</t>
  </si>
  <si>
    <t>01.05.25         01.06.25</t>
  </si>
  <si>
    <t>Body gym Poprad, 15% PUS v zmysle zápisnice VV a zmluvy PUS 6/2025 3., 4. splátka + navýšenie, prenájom športového náradia</t>
  </si>
  <si>
    <t>13.05.25              11.04.25      14.10.25</t>
  </si>
  <si>
    <t>RBK - 15% PUS v zmysle zápisnice VV a zmluvy PUS 14/2025 celá suma + navýšenie, nájomné, nákuo chráničov</t>
  </si>
  <si>
    <t>76846         2500250866       12503020000148215</t>
  </si>
  <si>
    <t>1                                     2                                        3</t>
  </si>
  <si>
    <t>25070100050                          14                            202555</t>
  </si>
  <si>
    <t>0003                                 ZO2504</t>
  </si>
  <si>
    <t>2025009                      2025011                      2025014</t>
  </si>
  <si>
    <t xml:space="preserve">0010                 2025009                       2025024                           2025035                        2025042                           2025049 </t>
  </si>
  <si>
    <t>052025                                 998                           0014                            0024                         0034                        0049</t>
  </si>
  <si>
    <t xml:space="preserve">1                                                         2                                                     3                                                 4  </t>
  </si>
  <si>
    <t>04001                         1077                           268                      2025854919      1510460074     8100067644                    371                           0040                            0047</t>
  </si>
  <si>
    <t>250046663               287093              M7HCAHEZ- 663                      2521                        25011</t>
  </si>
  <si>
    <t>2025005                2025015</t>
  </si>
  <si>
    <t>202502                08425</t>
  </si>
  <si>
    <t>202501            2216917         2217200         2025002        90423163      2218819/2635        202502        202503/1816    2220340                    779                   90435089                    130                    2221293          2025102</t>
  </si>
  <si>
    <t xml:space="preserve">1                             25/19                 1436585            1442786      225002755      250035620     202500949    </t>
  </si>
  <si>
    <t>25006                        25006         25011767/02         1456457        676719419               FR-MK-14       25012557/02</t>
  </si>
  <si>
    <t>9000257431    9000268992      2025123                1867                2222414         2222743</t>
  </si>
  <si>
    <t>24.07.25    30.10.25    10.07.25</t>
  </si>
  <si>
    <t>Služby STK november, inventarizácia</t>
  </si>
  <si>
    <t>11012025</t>
  </si>
  <si>
    <t>20250063</t>
  </si>
  <si>
    <t>Prvá pomoc - lekárske zabezpečenie na III kolo OL Košice</t>
  </si>
  <si>
    <t>Prvá pomoc zážitkom</t>
  </si>
  <si>
    <t>Konsky box Academy, 15% PUS v zmysle zápisnice VV a zmluvy PUS 26/2025 , navýšenie, doplnky výživy</t>
  </si>
  <si>
    <t>12225</t>
  </si>
  <si>
    <t>Prenájom skladových priestorov pre STK na základe zmluvy o nájme 1.12. - 31.12.2025</t>
  </si>
  <si>
    <t>202508</t>
  </si>
  <si>
    <t>Činnosť matriky november 2025</t>
  </si>
  <si>
    <t>482025</t>
  </si>
  <si>
    <t>činnosť generálneho sekretára podľa zmluvy o spolupráci za 11/2025</t>
  </si>
  <si>
    <t>99348</t>
  </si>
  <si>
    <t>Nákup výstroja pre reprezentáciu na MS Abu Dhabi</t>
  </si>
  <si>
    <t>36314471</t>
  </si>
  <si>
    <t>BUDO Sport spol. s.r.o.</t>
  </si>
  <si>
    <t>Nákup výstroja pre reprezentáciu</t>
  </si>
  <si>
    <t>Erawan Gym o.z.</t>
  </si>
  <si>
    <t>1123265281</t>
  </si>
  <si>
    <t>25011234</t>
  </si>
  <si>
    <t>25011235</t>
  </si>
  <si>
    <t>KB Panter PO, Refundácia Most, 6.12. 25,          3 reprezentanti</t>
  </si>
  <si>
    <t>ŠKK Michalovce, Refundácia Most, 6.12. 25,                    2 reprezentanti</t>
  </si>
  <si>
    <t>NVR gym, Refundácia Most, 6.12. 25,                     2 reprezentanti</t>
  </si>
  <si>
    <t>31995675</t>
  </si>
  <si>
    <t>Akadémia bojových športov Tyrnavia</t>
  </si>
  <si>
    <t>20252193</t>
  </si>
  <si>
    <t>Preprava ringu BB - LM</t>
  </si>
  <si>
    <t>50908898</t>
  </si>
  <si>
    <t>Šuňavec s.r.o.</t>
  </si>
  <si>
    <t>2025017</t>
  </si>
  <si>
    <t>Spracovanie PU, Administratívne práce + asistent november 2025</t>
  </si>
  <si>
    <t>25011236</t>
  </si>
  <si>
    <t>Goral Gym, Refundácia Most, 6.12. 25,                     1 reprezentant</t>
  </si>
  <si>
    <t>Boxing Club Galanta</t>
  </si>
  <si>
    <t>2025</t>
  </si>
  <si>
    <t>Fight club Faltýnek, Refundácia Most, 6.12. 25,                     2 reprezentanti</t>
  </si>
  <si>
    <t>56903600</t>
  </si>
  <si>
    <t>Fight club Faltýnek</t>
  </si>
  <si>
    <t>CBŠ Trnava, Refundácia Most, 6.12. 25,               3 reprezentanti</t>
  </si>
  <si>
    <t>FV20090789           5122925</t>
  </si>
  <si>
    <t>05.12.25             05.12.25</t>
  </si>
  <si>
    <t>TITANS o.z.</t>
  </si>
  <si>
    <t>Paga gym</t>
  </si>
  <si>
    <t>Športový klub všestranných aktivít</t>
  </si>
  <si>
    <t>MINDA GYM</t>
  </si>
  <si>
    <t>TOP TEAM zml. Č 118/2025,  tréningy PP, výživové doplnky,  regenerácia, tréningový pobyt Praha, poistenie</t>
  </si>
  <si>
    <t>70250328</t>
  </si>
  <si>
    <t>Doručovateľský servis 11/25</t>
  </si>
  <si>
    <t>Orange- telekomunikačné služby pre SZKB, 15.11. - 14.12.2025</t>
  </si>
  <si>
    <t>512025</t>
  </si>
  <si>
    <t>činnosť generálneho sekretára podľa zmluvy o spolupráci za 12/2025</t>
  </si>
  <si>
    <t>Dream fight gym, 15% PUS v zmysle zápisnice VV a zmluvy PUS 22/2025 , celá suma, regenerácia,</t>
  </si>
  <si>
    <t>TITANS, 15% PUS v zmysle zápisnice VV a zmluvy PUS 12/2025 ,navýšenie</t>
  </si>
  <si>
    <t>TOP TEAM zml. Č 118/2025, trénerské služby, regenerácia, športové oblečenie</t>
  </si>
  <si>
    <t>99368</t>
  </si>
  <si>
    <t>MTZ, výstroj pre športovcov</t>
  </si>
  <si>
    <t>12012025</t>
  </si>
  <si>
    <t>ŠTK december, grafické práce</t>
  </si>
  <si>
    <t xml:space="preserve">00076                          00090                            58                                  802                            738                                 183                                                     2706     </t>
  </si>
  <si>
    <t xml:space="preserve">7.11.25            10.11.25          02.10.25           08.10.25            26.10.25            07.11.25        09.11.25        </t>
  </si>
  <si>
    <t>0010                            0035                          0008                   25100334             2501194396      10003640627      8250103888    9001504072         268322025     2548620</t>
  </si>
  <si>
    <t>06.10.25       20.10.25      05.11.25          10.10.25         08.10.25      08.10.25     08.10.25      27.10.25     30.10.25     31.10.25</t>
  </si>
  <si>
    <t>09.12.25      11.12.25       11.12.25       16.11.25            09.12.25    18.11.25        15.11.25      20.11.25     12.12.25       10.12.25</t>
  </si>
  <si>
    <t>0009                         0018                             1184                         5086                            632                             00001                           222/2025/134721       9001579015    F30248761         F30248772</t>
  </si>
  <si>
    <t>142025                                            152925            96884647                         748                         0035                        0039</t>
  </si>
  <si>
    <t>22.12.25            22.12.25        22.12.25       28.12.25        24.12.25           29.12.25</t>
  </si>
  <si>
    <t>104                                     180                                    202</t>
  </si>
  <si>
    <t xml:space="preserve">08.07.25         14.07.25         15.07.25   </t>
  </si>
  <si>
    <t>51780968</t>
  </si>
  <si>
    <t>50563203</t>
  </si>
  <si>
    <t>Glory sport gym</t>
  </si>
  <si>
    <t>250175</t>
  </si>
  <si>
    <t>Glory Trnava, 15% PUS v zmysle zápisnice VV a zmluvy PUS 23/2025 , navýšenie, nájomné</t>
  </si>
  <si>
    <t>792025</t>
  </si>
  <si>
    <t>Erawan gym, 15% PUS v zmysle zápisnice VV a zmluvy PUS 19/2025 , navýšenie, nájomné</t>
  </si>
  <si>
    <t>42194458</t>
  </si>
  <si>
    <t>5                                             6                                        7                                    8                                        2500280244</t>
  </si>
  <si>
    <t>20.09.25     31.10.25         25.11.25       01.12.25       04.12.25</t>
  </si>
  <si>
    <t>Goral Gym,  15% PUS v zmysle zápisnice VV a zmluvy PUS 10/2025 , 3.,4., splátka + navýšenie, nájomé, Katsudo-športové potreby</t>
  </si>
  <si>
    <t>325048                   325106              325128               4355328558        468/PAN/104           20250502                 0100</t>
  </si>
  <si>
    <t>25.12.25     11.04.25         09.05.25      17.02.25       02.05.25       24.04.25      27.10.24</t>
  </si>
  <si>
    <t>ABŠ Tyrnavia, 15% PUS v zmysle zápisnice VV a zmluvy PUS 2/2025 , celá suma + navýšenie, chrániče, športové oblečenie, ubytovanie Italian cup, štartovné IC, štartovné Záhreb, Ubytovanie III.kolo OL</t>
  </si>
  <si>
    <t>54397529</t>
  </si>
  <si>
    <t>31826601</t>
  </si>
  <si>
    <t>5987                                 6072</t>
  </si>
  <si>
    <t>09:06.25         03.07.25</t>
  </si>
  <si>
    <t>Boxing club Galanta,  15% PUS v zmysle zápisnice VV a zmluvy PUS 18/2025 , navýšenie, športová obuv</t>
  </si>
  <si>
    <t>TITANS, 15% PUS v zmysle zápisnice VV a zmluvy PUS 12/2025 , 3., 4. splátka, Ubytovanie II.kolo. OL, MTZ vybavenie, podpora športovcov</t>
  </si>
  <si>
    <t xml:space="preserve">29659503284         2253566865         27229624785           27077895759          201553091      </t>
  </si>
  <si>
    <t xml:space="preserve">13.3.2025       02.01.25         03.09.25       31.05.25       21.11.25      </t>
  </si>
  <si>
    <t>27229642785          27229624785            9250000219</t>
  </si>
  <si>
    <t>03.09.25      03.09.25       03.12.25</t>
  </si>
  <si>
    <t>51272181</t>
  </si>
  <si>
    <t>20250528</t>
  </si>
  <si>
    <t>Paga gym, 15% PUS v zmysle zápisnice VV a zmluvy PUS 13/2025 , celá suma + navýšenie, športové súpravy</t>
  </si>
  <si>
    <t>25018</t>
  </si>
  <si>
    <t>Minda gym, 15% PUS v zmysle zápisnice VV a zmluvy PUS 15/2025 , navýšenie, Nájomné</t>
  </si>
  <si>
    <t>ŠKVA, 15% PUS v zmysle zápisnice VV a zmluvy PUS 28/2025 , navýšenie, regenerácia</t>
  </si>
  <si>
    <t>53</t>
  </si>
  <si>
    <t>36159191</t>
  </si>
  <si>
    <t>2025019</t>
  </si>
  <si>
    <t>Spracovanie PU, Administratívne práce + asistent december 2025</t>
  </si>
  <si>
    <t>0027</t>
  </si>
  <si>
    <t>Medaily pre OL SZKB</t>
  </si>
  <si>
    <t>50207496</t>
  </si>
  <si>
    <t>ISASA S.R.L.</t>
  </si>
  <si>
    <t>Tampex- propagačné materiály</t>
  </si>
  <si>
    <t>Wako IF -ročný poplatok 2026 Slovensko</t>
  </si>
  <si>
    <t>Wako IF</t>
  </si>
  <si>
    <t>Wako Europe - ročný poplatok 2026 SR</t>
  </si>
  <si>
    <t>Wako Europe</t>
  </si>
  <si>
    <t>Doprava ringu na 1.kolo OL Košice 31.1.26</t>
  </si>
  <si>
    <t>Sunavec s.r.o.</t>
  </si>
</sst>
</file>

<file path=xl/styles.xml><?xml version="1.0" encoding="utf-8"?>
<styleSheet xmlns="http://schemas.openxmlformats.org/spreadsheetml/2006/main">
  <numFmts count="2">
    <numFmt numFmtId="164" formatCode="dd/mm/yy;@"/>
    <numFmt numFmtId="165" formatCode="dd/mm/yyyy;@"/>
  </numFmts>
  <fonts count="8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91">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51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239" noThreeD="1" sel="165" val="157"/>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workbookViewId="0">
      <selection activeCell="A43" sqref="A43"/>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c r="A1" s="306" t="s">
        <v>0</v>
      </c>
      <c r="C1" s="329"/>
      <c r="D1" s="329"/>
    </row>
    <row r="2" spans="1:4" s="18" customFormat="1" ht="19.399999999999999"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5" customHeight="1">
      <c r="A12" s="302" t="s">
        <v>1352</v>
      </c>
      <c r="C12" s="205"/>
      <c r="D12" s="205"/>
    </row>
    <row r="13" spans="1:4" s="18" customFormat="1" ht="23.5" customHeight="1">
      <c r="A13" s="307"/>
      <c r="C13" s="205"/>
      <c r="D13" s="205"/>
    </row>
    <row r="14" spans="1:4" s="18" customFormat="1" ht="17.5">
      <c r="A14" s="308" t="s">
        <v>5</v>
      </c>
      <c r="C14" s="205"/>
      <c r="D14" s="205"/>
    </row>
    <row r="15" spans="1:4" ht="16.399999999999999" customHeight="1">
      <c r="A15" s="127"/>
      <c r="C15" s="21"/>
    </row>
    <row r="16" spans="1:4" ht="253">
      <c r="A16" s="296" t="s">
        <v>6</v>
      </c>
      <c r="C16" s="21"/>
    </row>
    <row r="17" spans="1:4" ht="17.5" customHeight="1">
      <c r="A17" s="21"/>
      <c r="C17" s="21"/>
    </row>
    <row r="18" spans="1:4" ht="205" customHeight="1">
      <c r="A18" s="296" t="s">
        <v>7</v>
      </c>
      <c r="B18" s="257"/>
      <c r="C18" s="21"/>
    </row>
    <row r="19" spans="1:4" ht="30.65" customHeight="1">
      <c r="A19" s="21"/>
      <c r="B19" s="257"/>
      <c r="C19" s="21"/>
    </row>
    <row r="20" spans="1:4" ht="26.25" customHeight="1">
      <c r="A20" s="297" t="s">
        <v>8</v>
      </c>
      <c r="C20" s="21"/>
    </row>
    <row r="21" spans="1:4" ht="38">
      <c r="A21" s="19" t="s">
        <v>9</v>
      </c>
      <c r="C21" s="330"/>
      <c r="D21" s="330"/>
    </row>
    <row r="22" spans="1:4">
      <c r="C22" s="331"/>
      <c r="D22" s="330"/>
    </row>
    <row r="23" spans="1:4" ht="64">
      <c r="A23" s="23" t="s">
        <v>1353</v>
      </c>
      <c r="C23" s="255"/>
      <c r="D23" s="256"/>
    </row>
    <row r="24" spans="1:4" ht="12.75" customHeight="1">
      <c r="C24" s="327"/>
      <c r="D24" s="328"/>
    </row>
    <row r="25" spans="1:4" ht="29.5" customHeight="1">
      <c r="A25" s="23" t="s">
        <v>10</v>
      </c>
    </row>
    <row r="26" spans="1:4" ht="13.75" customHeight="1"/>
    <row r="27" spans="1:4" ht="25.5">
      <c r="A27" s="19" t="s">
        <v>11</v>
      </c>
      <c r="B27" s="261"/>
    </row>
    <row r="28" spans="1:4">
      <c r="A28" s="20"/>
    </row>
    <row r="29" spans="1:4" ht="38">
      <c r="A29" s="23" t="s">
        <v>12</v>
      </c>
    </row>
    <row r="30" spans="1:4" ht="12.75" customHeight="1"/>
    <row r="31" spans="1:4" ht="25.5">
      <c r="A31" s="19" t="s">
        <v>1334</v>
      </c>
    </row>
    <row r="32" spans="1:4" ht="12.65" customHeight="1"/>
    <row r="33" spans="1:3" ht="15.75" customHeight="1">
      <c r="A33" s="19" t="s">
        <v>1335</v>
      </c>
    </row>
    <row r="34" spans="1:3" ht="12.65" customHeight="1"/>
    <row r="35" spans="1:3" ht="52">
      <c r="A35" s="19" t="s">
        <v>1337</v>
      </c>
    </row>
    <row r="36" spans="1:3" ht="12" customHeight="1"/>
    <row r="37" spans="1:3" ht="25.5">
      <c r="A37" s="271" t="s">
        <v>1336</v>
      </c>
    </row>
    <row r="39" spans="1:3" ht="77">
      <c r="A39" s="23" t="s">
        <v>1338</v>
      </c>
    </row>
    <row r="40" spans="1:3" ht="12.75" customHeight="1"/>
    <row r="41" spans="1:3" ht="26">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5" customHeight="1">
      <c r="A46" s="299" t="s">
        <v>15</v>
      </c>
      <c r="C46" s="22"/>
    </row>
    <row r="47" spans="1:3" ht="11.5" customHeight="1"/>
    <row r="48" spans="1:3" ht="13">
      <c r="A48" s="300" t="s">
        <v>1340</v>
      </c>
    </row>
    <row r="49" spans="1:1" ht="12" customHeight="1"/>
    <row r="50" spans="1:1" ht="39">
      <c r="A50" s="19" t="s">
        <v>1341</v>
      </c>
    </row>
    <row r="51" spans="1:1" ht="12.75" customHeight="1"/>
    <row r="52" spans="1:1" ht="75.5">
      <c r="A52" s="19" t="s">
        <v>1342</v>
      </c>
    </row>
    <row r="53" spans="1:1" ht="12.75" customHeight="1"/>
    <row r="54" spans="1:1" ht="38.5">
      <c r="A54" s="19" t="s">
        <v>1343</v>
      </c>
    </row>
    <row r="56" spans="1:1" ht="13">
      <c r="A56" s="19" t="s">
        <v>16</v>
      </c>
    </row>
    <row r="58" spans="1:1" ht="13">
      <c r="A58" s="19" t="s">
        <v>17</v>
      </c>
    </row>
    <row r="60" spans="1:1" ht="121.75" customHeight="1">
      <c r="A60" s="23" t="s">
        <v>1344</v>
      </c>
    </row>
    <row r="61" spans="1:1" ht="12.65" customHeight="1">
      <c r="A61" s="23"/>
    </row>
    <row r="62" spans="1:1" ht="14.25" customHeight="1">
      <c r="A62" s="19" t="s">
        <v>18</v>
      </c>
    </row>
    <row r="63" spans="1:1" ht="26">
      <c r="A63" s="19" t="s">
        <v>19</v>
      </c>
    </row>
    <row r="64" spans="1:1" ht="28" customHeight="1">
      <c r="A64" s="19" t="s">
        <v>1345</v>
      </c>
    </row>
    <row r="66" spans="1:1" ht="93.65" customHeight="1">
      <c r="A66" s="23" t="s">
        <v>20</v>
      </c>
    </row>
    <row r="68" spans="1:1" ht="18">
      <c r="A68" s="258" t="s">
        <v>21</v>
      </c>
    </row>
    <row r="70" spans="1:1" ht="174.65" customHeight="1">
      <c r="A70" s="259" t="s">
        <v>22</v>
      </c>
    </row>
    <row r="71" spans="1:1" ht="13.4" customHeight="1">
      <c r="A71" s="259"/>
    </row>
    <row r="72" spans="1:1" ht="173.5" customHeight="1">
      <c r="A72" s="309" t="s">
        <v>1363</v>
      </c>
    </row>
    <row r="73" spans="1:1" ht="37.5">
      <c r="A73" s="23" t="s">
        <v>1364</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3" t="s">
        <v>35</v>
      </c>
    </row>
    <row r="89" spans="1:2" ht="13">
      <c r="A89" s="260" t="s">
        <v>36</v>
      </c>
    </row>
    <row r="90" spans="1:2">
      <c r="A90" s="23" t="s">
        <v>37</v>
      </c>
    </row>
    <row r="91" spans="1:2" ht="13">
      <c r="A91" s="25" t="s">
        <v>23</v>
      </c>
    </row>
    <row r="92" spans="1:2">
      <c r="A92" s="23" t="s">
        <v>38</v>
      </c>
      <c r="B92" s="262"/>
    </row>
    <row r="93" spans="1:2">
      <c r="A93" s="23"/>
    </row>
    <row r="94" spans="1:2" ht="13">
      <c r="A94" s="260" t="s">
        <v>39</v>
      </c>
    </row>
    <row r="95" spans="1:2" ht="50">
      <c r="A95" s="23" t="s">
        <v>1354</v>
      </c>
    </row>
    <row r="96" spans="1:2">
      <c r="A96" s="23"/>
    </row>
    <row r="97" spans="1:4" ht="13">
      <c r="A97" s="260" t="s">
        <v>40</v>
      </c>
    </row>
    <row r="98" spans="1:4" ht="68.5" customHeight="1">
      <c r="A98" s="23" t="s">
        <v>1355</v>
      </c>
    </row>
    <row r="99" spans="1:4">
      <c r="A99" s="23"/>
    </row>
    <row r="100" spans="1:4" ht="13">
      <c r="A100" s="260" t="s">
        <v>41</v>
      </c>
    </row>
    <row r="101" spans="1:4" ht="75.5">
      <c r="A101" s="23" t="s">
        <v>1356</v>
      </c>
    </row>
    <row r="102" spans="1:4">
      <c r="A102" s="23"/>
    </row>
    <row r="103" spans="1:4" ht="13">
      <c r="A103" s="295" t="s">
        <v>42</v>
      </c>
    </row>
    <row r="104" spans="1:4" ht="50.5">
      <c r="A104" s="23" t="s">
        <v>1357</v>
      </c>
    </row>
    <row r="105" spans="1:4">
      <c r="A105" s="23"/>
      <c r="B105" s="20" t="s">
        <v>43</v>
      </c>
    </row>
    <row r="106" spans="1:4" ht="13">
      <c r="A106" s="260" t="s">
        <v>44</v>
      </c>
    </row>
    <row r="107" spans="1:4" ht="71.25" customHeight="1">
      <c r="A107" s="19" t="s">
        <v>1358</v>
      </c>
    </row>
    <row r="108" spans="1:4" ht="37.5">
      <c r="A108" s="19" t="s">
        <v>1348</v>
      </c>
    </row>
    <row r="109" spans="1:4" ht="25">
      <c r="A109" s="19" t="s">
        <v>45</v>
      </c>
    </row>
    <row r="110" spans="1:4" ht="10.5" customHeight="1">
      <c r="D110" s="20" t="s">
        <v>43</v>
      </c>
    </row>
    <row r="111" spans="1:4" ht="99.75" customHeight="1">
      <c r="A111" s="23" t="s">
        <v>1347</v>
      </c>
    </row>
    <row r="112" spans="1:4" ht="26">
      <c r="A112" s="19" t="s">
        <v>1346</v>
      </c>
    </row>
    <row r="114" spans="1:2" ht="175">
      <c r="A114" s="23" t="s">
        <v>1359</v>
      </c>
    </row>
    <row r="115" spans="1:2" ht="11.25" customHeight="1">
      <c r="A115" s="270"/>
      <c r="B115" s="257"/>
    </row>
    <row r="116" spans="1:2" ht="13">
      <c r="A116" s="260" t="s">
        <v>46</v>
      </c>
    </row>
    <row r="117" spans="1:2" ht="32.5" customHeight="1">
      <c r="A117" s="23" t="s">
        <v>47</v>
      </c>
    </row>
    <row r="118" spans="1:2">
      <c r="A118" s="23"/>
    </row>
    <row r="119" spans="1:2" ht="13">
      <c r="A119" s="260"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3">
      <c r="A131" s="295" t="s">
        <v>56</v>
      </c>
    </row>
    <row r="132" spans="1:1" ht="40.75" customHeight="1">
      <c r="A132" s="23" t="s">
        <v>1349</v>
      </c>
    </row>
    <row r="133" spans="1:1" ht="61.5" customHeight="1">
      <c r="A133" s="301" t="s">
        <v>1361</v>
      </c>
    </row>
    <row r="134" spans="1:1" ht="13">
      <c r="A134" s="260" t="s">
        <v>1362</v>
      </c>
    </row>
    <row r="135" spans="1:1" ht="101">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F6" sqref="F6"/>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c r="A1" s="381" t="str">
        <f>Spolu!C3&amp;", "&amp;Spolu!C6</f>
        <v>Slovenský zväz kickboxu, Olympijské námestie 14290/1, Bratislava, 831 04</v>
      </c>
      <c r="B1" s="381"/>
      <c r="C1" s="381"/>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2" t="s">
        <v>1252</v>
      </c>
      <c r="F3" s="383"/>
      <c r="N3" s="137" t="str">
        <f t="shared" si="0"/>
        <v>c - príspevok Slovenskému paralympijskému výboru</v>
      </c>
      <c r="O3" s="137" t="s">
        <v>343</v>
      </c>
      <c r="P3" s="137" t="str">
        <f>Spolu!B19</f>
        <v>príspevok Slovenskému paralympijskému výboru</v>
      </c>
    </row>
    <row r="4" spans="1:16" ht="45.75" customHeight="1">
      <c r="E4" s="383"/>
      <c r="F4" s="383"/>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c r="C6" s="138" t="s">
        <v>1254</v>
      </c>
      <c r="E6" s="140" t="s">
        <v>1255</v>
      </c>
      <c r="F6" s="149"/>
      <c r="N6" s="137" t="str">
        <f t="shared" si="0"/>
        <v>f - plnenie úloh verejného záujmu v športe</v>
      </c>
      <c r="O6" s="137" t="s">
        <v>349</v>
      </c>
      <c r="P6" s="137" t="str">
        <f>Spolu!B22</f>
        <v>plnenie úloh verejného záujmu v športe</v>
      </c>
    </row>
    <row r="7" spans="1:16">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4" customHeight="1">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1373</v>
      </c>
      <c r="N13" s="137" t="str">
        <f t="shared" si="0"/>
        <v>m - organizácia tradičných športových podujatí</v>
      </c>
      <c r="O13" s="137" t="s">
        <v>362</v>
      </c>
      <c r="P13" s="137" t="str">
        <f>Spolu!B29</f>
        <v>organizácia tradičných športových podujatí</v>
      </c>
    </row>
    <row r="14" spans="1:16" ht="34.4" customHeight="1">
      <c r="A14" s="139" t="s">
        <v>1267</v>
      </c>
      <c r="B14" s="386" t="s">
        <v>1285</v>
      </c>
      <c r="C14" s="387"/>
      <c r="F14" s="311"/>
      <c r="N14" s="137" t="str">
        <f t="shared" si="0"/>
        <v xml:space="preserve">n - </v>
      </c>
      <c r="O14" s="137" t="s">
        <v>364</v>
      </c>
    </row>
    <row r="15" spans="1:16" ht="34.4" customHeight="1">
      <c r="A15" s="139" t="s">
        <v>1286</v>
      </c>
      <c r="B15" s="386"/>
      <c r="C15" s="387"/>
      <c r="F15" s="389"/>
      <c r="N15" s="137" t="str">
        <f t="shared" si="0"/>
        <v xml:space="preserve">o - </v>
      </c>
      <c r="O15" s="137" t="s">
        <v>365</v>
      </c>
    </row>
    <row r="16" spans="1:16">
      <c r="A16" s="139" t="s">
        <v>1270</v>
      </c>
      <c r="B16" s="142">
        <f>F8</f>
        <v>0</v>
      </c>
      <c r="C16" s="137"/>
      <c r="F16" s="389"/>
      <c r="N16" s="137" t="str">
        <f t="shared" si="0"/>
        <v xml:space="preserve">p - </v>
      </c>
      <c r="O16" s="137" t="s">
        <v>366</v>
      </c>
    </row>
    <row r="17" spans="1:16" ht="32.15" customHeight="1">
      <c r="A17" s="139" t="s">
        <v>1273</v>
      </c>
      <c r="B17" s="142">
        <f>F9</f>
        <v>0</v>
      </c>
      <c r="C17" s="137"/>
      <c r="F17" s="389"/>
      <c r="N17" s="137" t="str">
        <f t="shared" si="0"/>
        <v xml:space="preserve">q - </v>
      </c>
      <c r="O17" s="137" t="s">
        <v>367</v>
      </c>
    </row>
    <row r="18" spans="1:16" ht="16" thickBot="1">
      <c r="B18" s="193" t="s">
        <v>1287</v>
      </c>
      <c r="C18" s="194">
        <v>31</v>
      </c>
      <c r="N18" s="137" t="str">
        <f t="shared" si="0"/>
        <v xml:space="preserve">r - </v>
      </c>
      <c r="O18" s="137" t="s">
        <v>368</v>
      </c>
    </row>
    <row r="19" spans="1:16">
      <c r="B19" s="193" t="s">
        <v>1275</v>
      </c>
      <c r="C19" s="142" t="str">
        <f>Spolu!C4</f>
        <v>31119247</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8" t="s">
        <v>1278</v>
      </c>
      <c r="C24" s="388"/>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1290</v>
      </c>
    </row>
    <row r="2" spans="1:2" ht="30" customHeight="1">
      <c r="A2" s="390" t="s">
        <v>1291</v>
      </c>
      <c r="B2" s="390"/>
    </row>
    <row r="3" spans="1:2" ht="13">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8" activePane="bottomLeft" state="frozen"/>
      <selection pane="bottomLeft" activeCell="O19" sqref="O19"/>
    </sheetView>
  </sheetViews>
  <sheetFormatPr defaultColWidth="11.453125" defaultRowHeight="10"/>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c r="A1" s="332" t="s">
        <v>57</v>
      </c>
      <c r="B1" s="332"/>
      <c r="C1" s="332"/>
      <c r="D1" s="332"/>
      <c r="E1" s="332"/>
      <c r="F1" s="332"/>
      <c r="G1" s="332"/>
      <c r="H1" s="332"/>
      <c r="I1" s="52"/>
      <c r="J1" s="37"/>
    </row>
    <row r="2" spans="1:11" ht="15.5">
      <c r="A2" s="338" t="s">
        <v>58</v>
      </c>
      <c r="B2" s="338"/>
      <c r="C2" s="338"/>
      <c r="D2" s="338"/>
      <c r="E2" s="338"/>
      <c r="F2" s="338"/>
      <c r="G2" s="338"/>
      <c r="H2" s="336" t="str">
        <f>+Doklady!I100</f>
        <v>V4</v>
      </c>
      <c r="I2" s="336"/>
    </row>
    <row r="3" spans="1:11" ht="14">
      <c r="A3" s="40"/>
      <c r="B3" s="40"/>
      <c r="C3" s="40"/>
      <c r="D3" s="40"/>
      <c r="E3" s="40"/>
      <c r="F3" s="40"/>
      <c r="G3" s="40"/>
      <c r="H3" s="337">
        <f>+Doklady!I101</f>
        <v>45961</v>
      </c>
      <c r="I3" s="337"/>
    </row>
    <row r="4" spans="1:11" ht="15.75" customHeight="1">
      <c r="A4" s="41" t="s">
        <v>59</v>
      </c>
      <c r="B4" s="333" t="s">
        <v>60</v>
      </c>
      <c r="C4" s="334"/>
      <c r="D4" s="334"/>
      <c r="E4" s="335"/>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512" priority="2" stopIfTrue="1">
      <formula>$A78&lt;&gt;""</formula>
    </cfRule>
  </conditionalFormatting>
  <conditionalFormatting sqref="A8:I76 I78">
    <cfRule type="expression" dxfId="511" priority="7" stopIfTrue="1">
      <formula>$A8&lt;&gt;""</formula>
    </cfRule>
  </conditionalFormatting>
  <conditionalFormatting sqref="B78:H2888">
    <cfRule type="expression" dxfId="510" priority="3" stopIfTrue="1">
      <formula>$A78&lt;&gt;""</formula>
    </cfRule>
  </conditionalFormatting>
  <conditionalFormatting sqref="D2886:D2913">
    <cfRule type="expression" dxfId="509"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1" sqref="C11"/>
    </sheetView>
  </sheetViews>
  <sheetFormatPr defaultColWidth="11.453125" defaultRowHeight="1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c r="A1" s="341" t="s">
        <v>311</v>
      </c>
      <c r="B1" s="342"/>
      <c r="C1" s="174">
        <v>45688</v>
      </c>
      <c r="D1" s="26"/>
      <c r="G1" s="252">
        <v>45688</v>
      </c>
    </row>
    <row r="2" spans="1:7" ht="14">
      <c r="A2" s="28"/>
      <c r="B2" s="28"/>
      <c r="G2" s="252">
        <v>45716</v>
      </c>
    </row>
    <row r="3" spans="1:7" ht="14">
      <c r="A3" s="30" t="s">
        <v>312</v>
      </c>
      <c r="B3" s="339" t="str">
        <f>INDEX(Adr!B:B,Doklady!B102+1)</f>
        <v>Slovenský zväz kickboxu</v>
      </c>
      <c r="C3" s="339"/>
      <c r="D3" s="339"/>
      <c r="G3" s="252">
        <v>45747</v>
      </c>
    </row>
    <row r="4" spans="1:7" ht="14">
      <c r="A4" s="30" t="s">
        <v>313</v>
      </c>
      <c r="B4" s="29" t="str">
        <f>RIGHT("0000"&amp;INDEX(Adr!A:A,Doklady!B102+1),8)</f>
        <v>31119247</v>
      </c>
      <c r="G4" s="252">
        <v>45777</v>
      </c>
    </row>
    <row r="5" spans="1:7" ht="14">
      <c r="A5" s="30" t="s">
        <v>314</v>
      </c>
      <c r="B5" s="29" t="str">
        <f>INDEX(Adr!D:D,Doklady!B102+1)&amp;", "&amp;INDEX(Adr!E:E,Doklady!B102+1)</f>
        <v>Olympijské námestie 14290/1, Bratislava</v>
      </c>
      <c r="G5" s="252">
        <v>45808</v>
      </c>
    </row>
    <row r="6" spans="1:7" ht="14">
      <c r="A6" s="30"/>
      <c r="G6" s="252">
        <v>45838</v>
      </c>
    </row>
    <row r="7" spans="1:7" ht="14">
      <c r="G7" s="252">
        <v>45869</v>
      </c>
    </row>
    <row r="8" spans="1:7" ht="14">
      <c r="G8" s="252">
        <v>45900</v>
      </c>
    </row>
    <row r="9" spans="1:7" ht="21">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94554</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94554</v>
      </c>
      <c r="G15" s="252"/>
    </row>
    <row r="16" spans="1:7" ht="14">
      <c r="G16" s="252"/>
    </row>
    <row r="17" spans="1:5" ht="72" customHeight="1">
      <c r="A17" s="340" t="s">
        <v>328</v>
      </c>
      <c r="B17" s="340"/>
      <c r="C17" s="340"/>
      <c r="D17" s="340"/>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19"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c r="A1" s="362" t="s">
        <v>329</v>
      </c>
      <c r="B1" s="362"/>
      <c r="C1" s="362"/>
      <c r="D1" s="362"/>
      <c r="E1" s="362"/>
      <c r="F1" s="362"/>
      <c r="G1" s="362"/>
      <c r="H1" s="362"/>
      <c r="I1" s="362"/>
    </row>
    <row r="2" spans="1:26" ht="7.5" customHeight="1">
      <c r="C2" s="8"/>
      <c r="D2" s="8"/>
      <c r="E2" s="8"/>
      <c r="F2" s="8"/>
      <c r="G2" s="8"/>
      <c r="H2" s="8"/>
      <c r="I2" s="8"/>
    </row>
    <row r="3" spans="1:26" s="9" customFormat="1" ht="26.15" customHeight="1">
      <c r="B3" s="160" t="s">
        <v>59</v>
      </c>
      <c r="C3" s="363" t="str">
        <f>INDEX(Adr!B2:B244,Doklady!B102)</f>
        <v>Slovenský zväz kickboxu</v>
      </c>
      <c r="D3" s="363"/>
      <c r="E3" s="363"/>
      <c r="F3" s="363"/>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INDEX(Adr!A2:A244,Doklady!B102)</f>
        <v>31119247</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4" t="s">
        <v>334</v>
      </c>
      <c r="F9" s="365"/>
      <c r="J9" s="8"/>
      <c r="L9" s="118"/>
      <c r="M9" s="118"/>
      <c r="N9" s="118"/>
      <c r="O9" s="118"/>
      <c r="P9" s="118"/>
      <c r="Q9" s="118"/>
      <c r="R9" s="118"/>
      <c r="S9" s="118"/>
    </row>
    <row r="10" spans="1:26" ht="18">
      <c r="A10" s="69" t="s">
        <v>317</v>
      </c>
      <c r="B10" s="70" t="s">
        <v>318</v>
      </c>
      <c r="C10" s="126">
        <f>SUMIF(FP!J:J,Doklady!$B$1&amp;A10,FP!D:D)</f>
        <v>0</v>
      </c>
      <c r="D10" s="126">
        <f>C10-E10</f>
        <v>0</v>
      </c>
      <c r="E10" s="358">
        <f>SUMIF(K:K,A10,I:I)</f>
        <v>0</v>
      </c>
      <c r="F10" s="359"/>
      <c r="L10" s="120" t="s">
        <v>335</v>
      </c>
      <c r="M10" s="118"/>
      <c r="N10" s="118"/>
      <c r="O10" s="118"/>
      <c r="P10" s="118"/>
      <c r="Q10" s="118"/>
      <c r="R10" s="118"/>
      <c r="S10" s="118"/>
    </row>
    <row r="11" spans="1:26" ht="18">
      <c r="A11" s="69" t="s">
        <v>319</v>
      </c>
      <c r="B11" s="70" t="s">
        <v>320</v>
      </c>
      <c r="C11" s="126">
        <f>SUMIF(FP!J:J,Doklady!$B$1&amp;A11,FP!D:D)</f>
        <v>94554</v>
      </c>
      <c r="D11" s="126">
        <f>+C11-E11</f>
        <v>94554</v>
      </c>
      <c r="E11" s="366">
        <f>+I39-I42+I44-I47</f>
        <v>0</v>
      </c>
      <c r="F11" s="367"/>
      <c r="J11" s="176"/>
      <c r="L11" s="161" t="str">
        <f>L41</f>
        <v>a - kickbox - bežné transfery</v>
      </c>
      <c r="M11" s="118"/>
      <c r="N11" s="118"/>
      <c r="O11" s="118"/>
      <c r="P11" s="118"/>
      <c r="Q11" s="118"/>
      <c r="R11" s="118"/>
      <c r="S11" s="118"/>
    </row>
    <row r="12" spans="1:26" ht="18">
      <c r="A12" s="69" t="s">
        <v>321</v>
      </c>
      <c r="B12" s="70" t="s">
        <v>322</v>
      </c>
      <c r="C12" s="126">
        <f>SUMIF(FP!J:J,Doklady!$B$1&amp;A12,FP!D:D)</f>
        <v>84100</v>
      </c>
      <c r="D12" s="126">
        <f>C12-E12</f>
        <v>79232.83</v>
      </c>
      <c r="E12" s="358">
        <f>SUMIF(K:K,A12,I:I)</f>
        <v>4867.1700000000019</v>
      </c>
      <c r="F12" s="359"/>
      <c r="J12" s="177"/>
      <c r="L12" s="161" t="str">
        <f>L42</f>
        <v>a - kickbox - kapitálové transfery</v>
      </c>
      <c r="N12" s="118"/>
      <c r="O12" s="118"/>
      <c r="P12" s="118"/>
      <c r="Q12" s="118"/>
      <c r="R12" s="118"/>
      <c r="S12" s="118"/>
    </row>
    <row r="13" spans="1:26" ht="18">
      <c r="A13" s="69" t="s">
        <v>323</v>
      </c>
      <c r="B13" s="70" t="s">
        <v>324</v>
      </c>
      <c r="C13" s="126">
        <f>SUMIF(FP!J:J,Doklady!$B$1&amp;A13,FP!D:D)</f>
        <v>0</v>
      </c>
      <c r="D13" s="126">
        <f>C13-E13</f>
        <v>0</v>
      </c>
      <c r="E13" s="358">
        <f>SUMIF(K:K,A13,I:I)</f>
        <v>0</v>
      </c>
      <c r="F13" s="359"/>
      <c r="J13" s="8"/>
      <c r="L13" s="161">
        <f>L46</f>
        <v>2</v>
      </c>
      <c r="N13" s="118"/>
      <c r="O13" s="118"/>
      <c r="P13" s="118"/>
      <c r="Q13" s="118"/>
      <c r="R13" s="118"/>
      <c r="S13" s="118"/>
    </row>
    <row r="14" spans="1:26" ht="18.5" thickBot="1">
      <c r="A14" s="69" t="s">
        <v>325</v>
      </c>
      <c r="B14" s="70" t="s">
        <v>326</v>
      </c>
      <c r="C14" s="126">
        <f>SUMIF(FP!J:J,Doklady!$B$1&amp;A14,FP!D:D)</f>
        <v>0</v>
      </c>
      <c r="D14" s="126">
        <f>C14-E14</f>
        <v>0</v>
      </c>
      <c r="E14" s="368">
        <f>SUMIF(K:K,A14,I:I)</f>
        <v>0</v>
      </c>
      <c r="F14" s="369"/>
      <c r="J14" s="8"/>
      <c r="L14" s="161" t="str">
        <f>L47</f>
        <v>2</v>
      </c>
      <c r="N14" s="118"/>
      <c r="O14" s="118"/>
      <c r="P14" s="118"/>
      <c r="Q14" s="118"/>
      <c r="R14" s="118"/>
      <c r="S14" s="118"/>
    </row>
    <row r="15" spans="1:26" ht="5.25" customHeight="1" thickTop="1">
      <c r="I15" s="9"/>
    </row>
    <row r="16" spans="1:26" s="9" customFormat="1" ht="13">
      <c r="A16" s="117" t="s">
        <v>336</v>
      </c>
      <c r="B16" s="350" t="s">
        <v>337</v>
      </c>
      <c r="C16" s="351"/>
      <c r="D16" s="351"/>
      <c r="E16" s="351"/>
      <c r="F16" s="351"/>
      <c r="G16" s="351"/>
      <c r="H16" s="352"/>
      <c r="I16" s="136" t="s">
        <v>338</v>
      </c>
      <c r="J16" s="85"/>
      <c r="K16" s="85"/>
      <c r="L16" s="85"/>
      <c r="M16" s="85"/>
      <c r="N16" s="85"/>
      <c r="O16" s="85"/>
      <c r="P16" s="85"/>
      <c r="Q16" s="85"/>
      <c r="R16" s="85"/>
      <c r="S16" s="85"/>
      <c r="T16" s="85"/>
      <c r="U16" s="85"/>
      <c r="V16" s="85"/>
      <c r="W16" s="85"/>
      <c r="X16" s="85"/>
      <c r="Y16" s="85"/>
      <c r="Z16" s="85"/>
    </row>
    <row r="17" spans="1:20">
      <c r="A17" s="115" t="s">
        <v>339</v>
      </c>
      <c r="B17" s="353" t="s">
        <v>340</v>
      </c>
      <c r="C17" s="353"/>
      <c r="D17" s="353"/>
      <c r="E17" s="353"/>
      <c r="F17" s="353"/>
      <c r="G17" s="353"/>
      <c r="H17" s="353"/>
      <c r="I17" s="73">
        <f>SUMIF(FP!I:I,Doklady!$B$1&amp;A17,FP!D:D)</f>
        <v>94554</v>
      </c>
      <c r="T17" s="86"/>
    </row>
    <row r="18" spans="1:20">
      <c r="A18" s="135" t="s">
        <v>341</v>
      </c>
      <c r="B18" s="353" t="s">
        <v>342</v>
      </c>
      <c r="C18" s="353"/>
      <c r="D18" s="353"/>
      <c r="E18" s="353"/>
      <c r="F18" s="353"/>
      <c r="G18" s="353"/>
      <c r="H18" s="353"/>
      <c r="I18" s="73">
        <f>SUMIF(FP!I:I,Doklady!$B$1&amp;A18,FP!D:D)</f>
        <v>0</v>
      </c>
    </row>
    <row r="19" spans="1:20">
      <c r="A19" s="115" t="s">
        <v>343</v>
      </c>
      <c r="B19" s="353" t="s">
        <v>344</v>
      </c>
      <c r="C19" s="353"/>
      <c r="D19" s="353"/>
      <c r="E19" s="353"/>
      <c r="F19" s="353"/>
      <c r="G19" s="353"/>
      <c r="H19" s="353"/>
      <c r="I19" s="73">
        <f>SUMIF(FP!I:I,Doklady!$B$1&amp;A19,FP!D:D)</f>
        <v>0</v>
      </c>
    </row>
    <row r="20" spans="1:20">
      <c r="A20" s="135" t="s">
        <v>345</v>
      </c>
      <c r="B20" s="347" t="s">
        <v>346</v>
      </c>
      <c r="C20" s="348"/>
      <c r="D20" s="348"/>
      <c r="E20" s="348"/>
      <c r="F20" s="348"/>
      <c r="G20" s="348"/>
      <c r="H20" s="349"/>
      <c r="I20" s="73">
        <f>SUMIF(FP!I:I,Doklady!$B$1&amp;A20,FP!D:D)</f>
        <v>50000</v>
      </c>
      <c r="T20" s="86"/>
    </row>
    <row r="21" spans="1:20">
      <c r="A21" s="115" t="s">
        <v>347</v>
      </c>
      <c r="B21" s="347" t="s">
        <v>348</v>
      </c>
      <c r="C21" s="348"/>
      <c r="D21" s="348"/>
      <c r="E21" s="348"/>
      <c r="F21" s="348"/>
      <c r="G21" s="348"/>
      <c r="H21" s="349"/>
      <c r="I21" s="73">
        <f>SUMIF(FP!I:I,Doklady!$B$1&amp;A21,FP!D:D)</f>
        <v>0</v>
      </c>
      <c r="T21" s="86"/>
    </row>
    <row r="22" spans="1:20">
      <c r="A22" s="135" t="s">
        <v>349</v>
      </c>
      <c r="B22" s="354" t="s">
        <v>350</v>
      </c>
      <c r="C22" s="355"/>
      <c r="D22" s="355"/>
      <c r="E22" s="355"/>
      <c r="F22" s="355"/>
      <c r="G22" s="355"/>
      <c r="H22" s="356"/>
      <c r="I22" s="73">
        <f>SUMIF(FP!I:I,Doklady!$B$1&amp;A22,FP!D:D)</f>
        <v>27100</v>
      </c>
      <c r="T22" s="86"/>
    </row>
    <row r="23" spans="1:20">
      <c r="A23" s="115" t="s">
        <v>351</v>
      </c>
      <c r="B23" s="347" t="s">
        <v>352</v>
      </c>
      <c r="C23" s="348"/>
      <c r="D23" s="348"/>
      <c r="E23" s="348"/>
      <c r="F23" s="348"/>
      <c r="G23" s="348"/>
      <c r="H23" s="349"/>
      <c r="I23" s="73">
        <f>SUMIF(FP!I:I,Doklady!$B$1&amp;A23,FP!D:D)</f>
        <v>0</v>
      </c>
      <c r="T23" s="86"/>
    </row>
    <row r="24" spans="1:20">
      <c r="A24" s="135" t="s">
        <v>353</v>
      </c>
      <c r="B24" s="347" t="s">
        <v>354</v>
      </c>
      <c r="C24" s="348"/>
      <c r="D24" s="348"/>
      <c r="E24" s="348"/>
      <c r="F24" s="348"/>
      <c r="G24" s="348"/>
      <c r="H24" s="349"/>
      <c r="I24" s="73">
        <f>SUMIF(FP!I:I,Doklady!$B$1&amp;A24,FP!D:D)</f>
        <v>0</v>
      </c>
      <c r="T24" s="86"/>
    </row>
    <row r="25" spans="1:20">
      <c r="A25" s="115" t="s">
        <v>355</v>
      </c>
      <c r="B25" s="370" t="s">
        <v>2236</v>
      </c>
      <c r="C25" s="371"/>
      <c r="D25" s="371"/>
      <c r="E25" s="371"/>
      <c r="F25" s="371"/>
      <c r="G25" s="371"/>
      <c r="H25" s="372"/>
      <c r="I25" s="73">
        <f>SUMIF(FP!I:I,Doklady!$B$1&amp;A25,FP!D:D)</f>
        <v>0</v>
      </c>
      <c r="T25" s="86"/>
    </row>
    <row r="26" spans="1:20">
      <c r="A26" s="135" t="s">
        <v>356</v>
      </c>
      <c r="B26" s="347" t="s">
        <v>357</v>
      </c>
      <c r="C26" s="348"/>
      <c r="D26" s="348"/>
      <c r="E26" s="348"/>
      <c r="F26" s="348"/>
      <c r="G26" s="348"/>
      <c r="H26" s="349"/>
      <c r="I26" s="73">
        <f>SUMIF(FP!I:I,Doklady!$B$1&amp;A26,FP!D:D)</f>
        <v>0</v>
      </c>
      <c r="T26" s="86"/>
    </row>
    <row r="27" spans="1:20">
      <c r="A27" s="115" t="s">
        <v>358</v>
      </c>
      <c r="B27" s="347" t="s">
        <v>359</v>
      </c>
      <c r="C27" s="348"/>
      <c r="D27" s="348"/>
      <c r="E27" s="348"/>
      <c r="F27" s="348"/>
      <c r="G27" s="348"/>
      <c r="H27" s="349"/>
      <c r="I27" s="73">
        <f>SUMIF(FP!I:I,Doklady!$B$1&amp;A27,FP!D:D)</f>
        <v>0</v>
      </c>
      <c r="T27" s="86"/>
    </row>
    <row r="28" spans="1:20">
      <c r="A28" s="135" t="s">
        <v>360</v>
      </c>
      <c r="B28" s="347" t="s">
        <v>2990</v>
      </c>
      <c r="C28" s="348"/>
      <c r="D28" s="348"/>
      <c r="E28" s="348"/>
      <c r="F28" s="348"/>
      <c r="G28" s="348"/>
      <c r="H28" s="349"/>
      <c r="I28" s="73">
        <f>SUMIF(FP!I:I,Doklady!$B$1&amp;A28,FP!D:D)</f>
        <v>0</v>
      </c>
      <c r="T28" s="86"/>
    </row>
    <row r="29" spans="1:20">
      <c r="A29" s="115" t="s">
        <v>362</v>
      </c>
      <c r="B29" s="347" t="s">
        <v>363</v>
      </c>
      <c r="C29" s="348"/>
      <c r="D29" s="348"/>
      <c r="E29" s="348"/>
      <c r="F29" s="348"/>
      <c r="G29" s="348"/>
      <c r="H29" s="349"/>
      <c r="I29" s="73">
        <f>SUMIF(FP!I:I,Doklady!$B$1&amp;A29,FP!D:D)</f>
        <v>7000</v>
      </c>
      <c r="T29" s="86"/>
    </row>
    <row r="30" spans="1:20" hidden="1">
      <c r="A30" s="135" t="s">
        <v>364</v>
      </c>
      <c r="B30" s="347"/>
      <c r="C30" s="348"/>
      <c r="D30" s="348"/>
      <c r="E30" s="348"/>
      <c r="F30" s="348"/>
      <c r="G30" s="348"/>
      <c r="H30" s="349"/>
      <c r="I30" s="73">
        <f>SUMIF(FP!I:I,Doklady!$B$1&amp;A30,FP!D:D)</f>
        <v>0</v>
      </c>
      <c r="T30" s="86"/>
    </row>
    <row r="31" spans="1:20" hidden="1">
      <c r="A31" s="115" t="s">
        <v>365</v>
      </c>
      <c r="B31" s="347"/>
      <c r="C31" s="348"/>
      <c r="D31" s="348"/>
      <c r="E31" s="348"/>
      <c r="F31" s="348"/>
      <c r="G31" s="348"/>
      <c r="H31" s="349"/>
      <c r="I31" s="73">
        <f>SUMIF(FP!I:I,Doklady!$B$1&amp;A31,FP!D:D)</f>
        <v>0</v>
      </c>
      <c r="T31" s="86"/>
    </row>
    <row r="32" spans="1:20" hidden="1">
      <c r="A32" s="135" t="s">
        <v>366</v>
      </c>
      <c r="B32" s="343"/>
      <c r="C32" s="344"/>
      <c r="D32" s="344"/>
      <c r="E32" s="344"/>
      <c r="F32" s="344"/>
      <c r="G32" s="344"/>
      <c r="H32" s="345"/>
      <c r="I32" s="73">
        <f>SUMIF(FP!I:I,Doklady!$B$1&amp;A32,FP!D:D)</f>
        <v>0</v>
      </c>
      <c r="T32" s="86"/>
    </row>
    <row r="33" spans="1:21" hidden="1">
      <c r="A33" s="115" t="s">
        <v>367</v>
      </c>
      <c r="B33" s="343"/>
      <c r="C33" s="344"/>
      <c r="D33" s="344"/>
      <c r="E33" s="344"/>
      <c r="F33" s="344"/>
      <c r="G33" s="344"/>
      <c r="H33" s="345"/>
      <c r="I33" s="73">
        <f>SUMIF(FP!I:I,Doklady!$B$1&amp;A33,FP!D:D)</f>
        <v>0</v>
      </c>
      <c r="T33" s="86"/>
    </row>
    <row r="34" spans="1:21" hidden="1">
      <c r="A34" s="135" t="s">
        <v>368</v>
      </c>
      <c r="B34" s="346"/>
      <c r="C34" s="346"/>
      <c r="D34" s="346"/>
      <c r="E34" s="346"/>
      <c r="F34" s="346"/>
      <c r="G34" s="346"/>
      <c r="H34" s="346"/>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336</v>
      </c>
      <c r="B38" s="67" t="str">
        <f>"Šport "&amp;K40</f>
        <v>Šport kickbox</v>
      </c>
      <c r="C38" s="68" t="s">
        <v>1672</v>
      </c>
      <c r="D38" s="68" t="s">
        <v>1673</v>
      </c>
      <c r="E38" s="68" t="s">
        <v>1674</v>
      </c>
      <c r="F38" s="68" t="s">
        <v>1671</v>
      </c>
      <c r="G38" s="68" t="s">
        <v>370</v>
      </c>
      <c r="H38" s="68" t="s">
        <v>371</v>
      </c>
      <c r="I38" s="67" t="s">
        <v>327</v>
      </c>
      <c r="L38" s="84">
        <f>COUNTIF(FP!N:N,Doklady!B1&amp;"aB")</f>
        <v>1</v>
      </c>
    </row>
    <row r="39" spans="1:21">
      <c r="A39" s="115" t="s">
        <v>339</v>
      </c>
      <c r="B39" s="116" t="s">
        <v>372</v>
      </c>
      <c r="C39" s="78">
        <f>I39*0.2</f>
        <v>18910.8</v>
      </c>
      <c r="D39" s="78">
        <f>I39*0.2</f>
        <v>18910.8</v>
      </c>
      <c r="E39" s="78">
        <f>I39*0.25</f>
        <v>23638.5</v>
      </c>
      <c r="F39" s="78">
        <f>+I39*0.15</f>
        <v>14183.1</v>
      </c>
      <c r="G39" s="78">
        <f>+MAX(I39-C39-D39-E39-F39-H39,0)</f>
        <v>18910.799999999996</v>
      </c>
      <c r="H39" s="78">
        <f>+IFERROR(VLOOKUP(K40&amp;" - kapitálové transfery",B$53:C$90,2,0),0)</f>
        <v>0</v>
      </c>
      <c r="I39" s="73">
        <f>SUMIF(FP!K:K,K40,FP!D:D)</f>
        <v>94554</v>
      </c>
      <c r="L39" s="84">
        <f>COUNTIF(FP!N:N,Doklady!B1&amp;"aK")</f>
        <v>0</v>
      </c>
      <c r="T39" s="86"/>
    </row>
    <row r="40" spans="1:21">
      <c r="A40" s="115" t="s">
        <v>339</v>
      </c>
      <c r="B40" s="116" t="s">
        <v>373</v>
      </c>
      <c r="C40" s="78">
        <f>DSUM(Doklady!A103:J9993,"GGG",Spolu!L40:M42)</f>
        <v>22894</v>
      </c>
      <c r="D40" s="78">
        <f>DSUM(Doklady!A103:J9993,"GGG",Spolu!N40:O42)</f>
        <v>19045.419999999998</v>
      </c>
      <c r="E40" s="78">
        <f>DSUM(Doklady!A103:J9993,"GGG",Spolu!P40:Q42)</f>
        <v>29067.339999999997</v>
      </c>
      <c r="F40" s="78">
        <f>DSUM(Doklady!A103:J9993,"GGG",Spolu!R40:S42)</f>
        <v>12335.579999999998</v>
      </c>
      <c r="G40" s="78">
        <f>DSUM(Doklady!A103:J9993,"GGG",Spolu!T40:U42)-H40</f>
        <v>11211.659999999998</v>
      </c>
      <c r="H40" s="78">
        <f>+IFERROR(VLOOKUP(K40&amp;" - kapitálové transfery",B$53:D$90,3,0),0)</f>
        <v>0</v>
      </c>
      <c r="I40" s="73">
        <f>+C40+D40+E40+F40+G40+H40</f>
        <v>94554</v>
      </c>
      <c r="J40" s="218" t="str">
        <f>+K45</f>
        <v>.</v>
      </c>
      <c r="K40" s="218" t="str">
        <f>IF(L38&gt;0,INDEX(FP!K:K,Doklady!B2),".")</f>
        <v>kickbox</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kickbox - bežné transfery</v>
      </c>
      <c r="M41" s="120">
        <v>1</v>
      </c>
      <c r="N41" s="161" t="str">
        <f>+L41</f>
        <v>a - kickbox - bežné transfery</v>
      </c>
      <c r="O41" s="120">
        <v>2</v>
      </c>
      <c r="P41" s="161" t="str">
        <f>+L41</f>
        <v>a - kickbox - bežné transfery</v>
      </c>
      <c r="Q41" s="120">
        <v>3</v>
      </c>
      <c r="R41" s="161" t="str">
        <f>+L41</f>
        <v>a - kickbox - bežné transfery</v>
      </c>
      <c r="S41" s="120">
        <v>4</v>
      </c>
      <c r="T41" s="161" t="str">
        <f>+L41</f>
        <v>a - kickbox - bežné transfery</v>
      </c>
      <c r="U41" s="120">
        <v>5</v>
      </c>
    </row>
    <row r="42" spans="1:21" ht="10.5" customHeight="1">
      <c r="A42" s="115" t="s">
        <v>339</v>
      </c>
      <c r="B42" s="116" t="s">
        <v>376</v>
      </c>
      <c r="C42" s="73">
        <f>+C40</f>
        <v>22894</v>
      </c>
      <c r="D42" s="216">
        <f>+D40</f>
        <v>19045.419999999998</v>
      </c>
      <c r="E42" s="216">
        <f>+E40</f>
        <v>29067.339999999997</v>
      </c>
      <c r="F42" s="216">
        <f>+MIN(F39:F40)</f>
        <v>12335.579999999998</v>
      </c>
      <c r="G42" s="216">
        <f>+MIN(G39+MAX(F39-F40,0)-MAX(E40-E39,0)-MAX(D40-D39,0)-MAX(C40-C39,0),G40)</f>
        <v>11211.659999999998</v>
      </c>
      <c r="H42" s="216">
        <f>+MIN(H39:H40)</f>
        <v>0</v>
      </c>
      <c r="I42" s="73">
        <f>+C42+D42+E42+MIN(F39:F40)+G42+H42</f>
        <v>94554</v>
      </c>
      <c r="J42" s="219">
        <f>+K47</f>
        <v>0</v>
      </c>
      <c r="K42" s="219">
        <f>+I42-H42</f>
        <v>94554</v>
      </c>
      <c r="L42" s="161" t="str">
        <f>+SUBSTITUTE(L41,"bežné","kapitálové")</f>
        <v>a - kickbox - kapitálové transfery</v>
      </c>
      <c r="M42" s="120">
        <v>1</v>
      </c>
      <c r="N42" s="161" t="str">
        <f>+L42</f>
        <v>a - kickbox - kapitálové transfery</v>
      </c>
      <c r="O42" s="120">
        <v>2</v>
      </c>
      <c r="P42" s="161" t="str">
        <f>+L42</f>
        <v>a - kickbox - kapitálové transfery</v>
      </c>
      <c r="Q42" s="120">
        <v>3</v>
      </c>
      <c r="R42" s="161" t="str">
        <f>+L42</f>
        <v>a - kickbox - kapitálové transfery</v>
      </c>
      <c r="S42" s="120">
        <v>4</v>
      </c>
      <c r="T42" s="161" t="str">
        <f>+L42</f>
        <v>a - kickbox - kapitálové transfery</v>
      </c>
      <c r="U42" s="120">
        <v>5</v>
      </c>
    </row>
    <row r="43" spans="1:21" ht="3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DSUM(Doklady!A103:J9993,"GGG",Spolu!L45:M47)</f>
        <v>0</v>
      </c>
      <c r="D45" s="78">
        <f>DSUM(Doklady!A103:J9993,"GGG",Spolu!N45:O47)</f>
        <v>0</v>
      </c>
      <c r="E45" s="78">
        <f>DSUM(Doklady!A103:J9993,"GGG",Spolu!P45:Q47)</f>
        <v>0</v>
      </c>
      <c r="F45" s="78">
        <f>DSUM(Doklady!A103:J9993,"GGG",Spolu!R45:S47)</f>
        <v>0</v>
      </c>
      <c r="G45" s="78">
        <f>DSUM(Doklady!A103:J9993,"GGG",Spolu!T45:U47)-H45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360"/>
      <c r="B50" s="361"/>
      <c r="C50" s="361"/>
      <c r="D50" s="361"/>
      <c r="E50" s="361"/>
      <c r="F50" s="361"/>
      <c r="G50" s="361"/>
      <c r="H50" s="361"/>
      <c r="I50" s="361"/>
      <c r="T50" s="86"/>
    </row>
    <row r="51" spans="1:20">
      <c r="A51" s="112"/>
      <c r="B51" s="113"/>
      <c r="C51" s="111"/>
      <c r="D51" s="114"/>
      <c r="E51" s="114"/>
      <c r="F51" s="114"/>
      <c r="G51" s="222"/>
      <c r="H51" s="114"/>
      <c r="I51" s="114"/>
      <c r="T51" s="86"/>
    </row>
    <row r="52" spans="1:20" ht="21">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a</v>
      </c>
      <c r="B53" s="119" t="str">
        <f>Doklady!H1</f>
        <v>kickbox - bežné transfery</v>
      </c>
      <c r="C53" s="73">
        <f>IF(A53&lt;&gt;"",INDEX(FP!D:D,Doklady!B$2+(ROW()-53)),"")</f>
        <v>94554</v>
      </c>
      <c r="D53" s="73">
        <f>IF(A53&lt;&gt;"",Doklady!I1-Doklady!J1,"")</f>
        <v>94554</v>
      </c>
      <c r="E53" s="73">
        <f>IF(A53&lt;&gt;"",MIN(D53,C53)*Doklady!C1/(1-Doklady!C1),"")</f>
        <v>0</v>
      </c>
      <c r="F53" s="71">
        <f>IF(A53&lt;&gt;"",Doklady!J1,"")</f>
        <v>0</v>
      </c>
      <c r="G53" s="73">
        <f>+IFERROR(HLOOKUP(IF(RIGHT(B53,15)="bežné transfery",LEFT(B53,LEN(B53)-18),0),$J$40:$K$42,3,0),MIN(C53,D53))</f>
        <v>94554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d</v>
      </c>
      <c r="B54" s="119" t="str">
        <f>Doklady!H2</f>
        <v>Cmárová Lucia</v>
      </c>
      <c r="C54" s="73">
        <f>IF(A54&lt;&gt;"",INDEX(FP!D:D,Doklady!B$2+(ROW()-53)),"")</f>
        <v>20000</v>
      </c>
      <c r="D54" s="73">
        <f>IF(A54&lt;&gt;"",Doklady!I2-Doklady!J2,"")</f>
        <v>20000</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d</v>
      </c>
      <c r="B55" s="119" t="str">
        <f>Doklady!H3</f>
        <v>Tessier Lucia</v>
      </c>
      <c r="C55" s="73">
        <f>IF(A55&lt;&gt;"",INDEX(FP!D:D,Doklady!B$2+(ROW()-53)),"")</f>
        <v>30000</v>
      </c>
      <c r="D55" s="73">
        <f>IF(A55&lt;&gt;"",Doklady!I3-Doklady!J3,"")</f>
        <v>25132.829999999998</v>
      </c>
      <c r="E55" s="73">
        <f>IF(A55&lt;&gt;"",MIN(D55,C55)*Doklady!C3/(1-Doklady!C3),"")</f>
        <v>0</v>
      </c>
      <c r="F55" s="71">
        <f>IF(A55&lt;&gt;"",Doklady!J3,"")</f>
        <v>0</v>
      </c>
      <c r="G55" s="73">
        <f t="shared" si="0"/>
        <v>25132.829999999998</v>
      </c>
      <c r="H55" s="71"/>
      <c r="I55" s="73">
        <f t="shared" si="1"/>
        <v>4867.1700000000019</v>
      </c>
      <c r="J55" s="84" t="str">
        <f t="shared" si="2"/>
        <v/>
      </c>
      <c r="K55" s="84" t="str">
        <f>Doklady!F3</f>
        <v>026 03</v>
      </c>
      <c r="L55" s="84" t="str">
        <f>IF(A55&lt;&gt;"",INDEX(FP!H:H,Doklady!B$2+(ROW()-52)),"")</f>
        <v>B</v>
      </c>
      <c r="M55" s="84" t="str">
        <f t="shared" si="3"/>
        <v>026 03B</v>
      </c>
    </row>
    <row r="56" spans="1:20">
      <c r="A56" s="75" t="str">
        <f>Doklady!D4</f>
        <v>f</v>
      </c>
      <c r="B56" s="119" t="str">
        <f>Doklady!H4</f>
        <v>zabezpečenie účasti športovej reprezentácie SR na Majstrovstcách sveta WAKO</v>
      </c>
      <c r="C56" s="73">
        <f>IF(A56&lt;&gt;"",INDEX(FP!D:D,Doklady!B$2+(ROW()-53)),"")</f>
        <v>27100</v>
      </c>
      <c r="D56" s="73">
        <f>IF(A56&lt;&gt;"",Doklady!I4-Doklady!J4,"")</f>
        <v>27100</v>
      </c>
      <c r="E56" s="73">
        <f>IF(A56&lt;&gt;"",MIN(D56,C56)*Doklady!C4/(1-Doklady!C4),"")</f>
        <v>0</v>
      </c>
      <c r="F56" s="71">
        <f>IF(A56&lt;&gt;"",Doklady!J4,"")</f>
        <v>0</v>
      </c>
      <c r="G56" s="73">
        <f t="shared" si="0"/>
        <v>27100</v>
      </c>
      <c r="H56" s="71"/>
      <c r="I56" s="73">
        <f t="shared" si="1"/>
        <v>0</v>
      </c>
      <c r="J56" s="84" t="str">
        <f t="shared" si="2"/>
        <v/>
      </c>
      <c r="K56" s="84" t="str">
        <f>Doklady!F4</f>
        <v>026 03</v>
      </c>
      <c r="L56" s="84" t="str">
        <f>IF(A56&lt;&gt;"",INDEX(FP!H:H,Doklady!B$2+(ROW()-52)),"")</f>
        <v>B</v>
      </c>
      <c r="M56" s="84" t="str">
        <f t="shared" si="3"/>
        <v>026 03B</v>
      </c>
    </row>
    <row r="57" spans="1:20">
      <c r="A57" s="75" t="str">
        <f>Doklady!D5</f>
        <v>m</v>
      </c>
      <c r="B57" s="119" t="str">
        <f>Doklady!H5</f>
        <v>Slovak Open 2025 – Memoriál Ladislava Doky Tótha</v>
      </c>
      <c r="C57" s="73">
        <f>IF(A57&lt;&gt;"",INDEX(FP!D:D,Doklady!B$2+(ROW()-53)),"")</f>
        <v>7000</v>
      </c>
      <c r="D57" s="73">
        <f>IF(A57&lt;&gt;"",Doklady!I5-Doklady!J5,"")</f>
        <v>7000</v>
      </c>
      <c r="E57" s="73">
        <f>IF(A57&lt;&gt;"",MIN(D57,C57)*Doklady!C5/(1-Doklady!C5),"")</f>
        <v>0</v>
      </c>
      <c r="F57" s="71">
        <f>IF(A57&lt;&gt;"",Doklady!J5,"")</f>
        <v>0</v>
      </c>
      <c r="G57" s="73">
        <f t="shared" si="0"/>
        <v>7000</v>
      </c>
      <c r="H57" s="71"/>
      <c r="I57" s="73">
        <f t="shared" si="1"/>
        <v>0</v>
      </c>
      <c r="J57" s="84" t="str">
        <f t="shared" si="2"/>
        <v/>
      </c>
      <c r="K57" s="84" t="str">
        <f>Doklady!F5</f>
        <v>026 03</v>
      </c>
      <c r="L57" s="84" t="str">
        <f>IF(A57&lt;&gt;"",INDEX(FP!H:H,Doklady!B$2+(ROW()-52)),"")</f>
        <v>B</v>
      </c>
      <c r="M57" s="84" t="str">
        <f t="shared" si="3"/>
        <v>026 03B</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c r="A130" s="226" t="str">
        <f>Doklady!D66</f>
        <v/>
      </c>
      <c r="B130" s="227" t="s">
        <v>327</v>
      </c>
      <c r="C130" s="228">
        <f>SUM(C53:C129)</f>
        <v>178654</v>
      </c>
      <c r="D130" s="228">
        <f t="shared" ref="D130:I130" si="9">SUM(D53:D129)</f>
        <v>173786.83</v>
      </c>
      <c r="E130" s="228">
        <f t="shared" si="9"/>
        <v>0</v>
      </c>
      <c r="F130" s="228">
        <f t="shared" si="9"/>
        <v>0</v>
      </c>
      <c r="G130" s="228">
        <f t="shared" si="9"/>
        <v>173786.83</v>
      </c>
      <c r="H130" s="228">
        <f t="shared" si="9"/>
        <v>0</v>
      </c>
      <c r="I130" s="228">
        <f t="shared" si="9"/>
        <v>4867.1700000000019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392</v>
      </c>
      <c r="B139" s="9"/>
      <c r="C139" s="74"/>
      <c r="D139" s="74"/>
      <c r="E139" s="74"/>
      <c r="F139" s="74"/>
      <c r="G139" s="74"/>
      <c r="H139" s="74"/>
      <c r="I139" s="74"/>
      <c r="J139" s="85"/>
    </row>
    <row r="140" spans="1:26" ht="12.5">
      <c r="A140" s="9"/>
      <c r="B140" s="279"/>
      <c r="C140" s="229"/>
      <c r="D140" s="373"/>
      <c r="E140" s="373"/>
      <c r="F140" s="373"/>
      <c r="G140" s="373"/>
      <c r="H140" s="373"/>
      <c r="I140" s="373"/>
      <c r="J140" s="85"/>
    </row>
    <row r="141" spans="1:26" ht="68.25" customHeight="1">
      <c r="A141" s="9"/>
      <c r="B141" s="281" t="s">
        <v>393</v>
      </c>
      <c r="C141" s="214"/>
      <c r="D141" s="357" t="s">
        <v>394</v>
      </c>
      <c r="E141" s="357"/>
      <c r="F141" s="357"/>
      <c r="G141" s="357"/>
      <c r="H141" s="357"/>
      <c r="I141" s="357"/>
      <c r="J141" s="85"/>
    </row>
    <row r="142" spans="1:26" ht="12.5">
      <c r="A142" s="9"/>
      <c r="B142" s="280"/>
      <c r="C142" s="214"/>
      <c r="D142" s="263"/>
      <c r="E142" s="263"/>
      <c r="F142" s="263"/>
      <c r="G142" s="263"/>
      <c r="H142" s="263"/>
      <c r="I142" s="263"/>
      <c r="J142" s="85"/>
    </row>
    <row r="143" spans="1:26" ht="12.5">
      <c r="A143" s="9"/>
      <c r="B143" s="280"/>
      <c r="C143" s="214"/>
      <c r="D143" s="263"/>
      <c r="E143" s="263"/>
      <c r="F143" s="263"/>
      <c r="G143" s="263"/>
      <c r="H143" s="263"/>
      <c r="I143" s="263"/>
      <c r="J143" s="85"/>
    </row>
    <row r="144" spans="1:26" ht="12.5">
      <c r="A144" s="9"/>
      <c r="B144" s="281"/>
      <c r="C144" s="214"/>
      <c r="D144" s="263"/>
      <c r="E144" s="263"/>
      <c r="F144" s="263"/>
      <c r="G144" s="263"/>
      <c r="H144" s="263"/>
      <c r="I144" s="263"/>
      <c r="J144" s="85"/>
    </row>
    <row r="145" spans="2:2" ht="1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508" priority="43" stopIfTrue="1" operator="lessThanOrEqual">
      <formula>0</formula>
    </cfRule>
    <cfRule type="cellIs" dxfId="507" priority="44" stopIfTrue="1" operator="greaterThan">
      <formula>0</formula>
    </cfRule>
  </conditionalFormatting>
  <conditionalFormatting sqref="D53:D129">
    <cfRule type="expression" dxfId="506" priority="31" stopIfTrue="1">
      <formula>$C53=$D53</formula>
    </cfRule>
    <cfRule type="expression" dxfId="505" priority="33" stopIfTrue="1">
      <formula>$C53&lt;&gt;$D53</formula>
    </cfRule>
  </conditionalFormatting>
  <conditionalFormatting sqref="E9:F9">
    <cfRule type="expression" dxfId="504" priority="38" stopIfTrue="1">
      <formula>SUM($E$10:$F$14)&gt;0</formula>
    </cfRule>
  </conditionalFormatting>
  <conditionalFormatting sqref="G53:G129">
    <cfRule type="expression" dxfId="503" priority="13" stopIfTrue="1">
      <formula>$C53=$G53</formula>
    </cfRule>
    <cfRule type="expression" dxfId="502" priority="14" stopIfTrue="1">
      <formula>$C53&lt;&gt;$G53</formula>
    </cfRule>
  </conditionalFormatting>
  <conditionalFormatting sqref="I42">
    <cfRule type="cellIs" dxfId="501" priority="1" stopIfTrue="1" operator="greaterThan">
      <formula>0</formula>
    </cfRule>
  </conditionalFormatting>
  <conditionalFormatting sqref="I47">
    <cfRule type="cellIs" dxfId="500" priority="15" stopIfTrue="1" operator="greaterThan">
      <formula>0</formula>
    </cfRule>
  </conditionalFormatting>
  <conditionalFormatting sqref="I53:I129">
    <cfRule type="cellIs" dxfId="499" priority="40" stopIfTrue="1" operator="equal">
      <formula>0</formula>
    </cfRule>
    <cfRule type="cellIs" dxfId="49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4993"/>
  <sheetViews>
    <sheetView tabSelected="1" topLeftCell="A260" workbookViewId="0">
      <selection activeCell="O270" sqref="O270"/>
    </sheetView>
  </sheetViews>
  <sheetFormatPr defaultColWidth="11.453125" defaultRowHeight="10"/>
  <cols>
    <col min="1" max="1" width="34.1796875" style="6" customWidth="1"/>
    <col min="2" max="2" width="10.81640625" style="6" bestFit="1" customWidth="1"/>
    <col min="3" max="3" width="15.1796875" style="6"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31" t="str">
        <f>IF(ROW()&lt;=B$3,INDEX(FP!F:F,B$2+ROW()-1)&amp;" - "&amp;INDEX(FP!C:C,B$2+ROW()-1),"")</f>
        <v>a - kickbox - bežné transfery</v>
      </c>
      <c r="B1" s="232" t="str">
        <f>INDEX(Adr!A:A,B102+1)</f>
        <v>31119247</v>
      </c>
      <c r="C1" s="233">
        <f>IF(ROW()&lt;=B$3,INDEX(FP!E:E,B$2+ROW()-1),"")</f>
        <v>0</v>
      </c>
      <c r="D1" s="234" t="str">
        <f>IF(ROW()&lt;=B$3,INDEX(FP!F:F,B$2+ROW()-1),"")</f>
        <v>a</v>
      </c>
      <c r="E1" s="234"/>
      <c r="F1" s="234" t="str">
        <f>IF(ROW()&lt;=B$3,INDEX(FP!G:G,B$2+ROW()-1),"")</f>
        <v>026 02</v>
      </c>
      <c r="G1" s="234"/>
      <c r="H1" s="235" t="str">
        <f>IF(ROW()&lt;=B$3,INDEX(FP!C:C,B$2+ROW()-1),"")</f>
        <v>kickbox - bežné transfery</v>
      </c>
      <c r="I1" s="236">
        <f t="shared" ref="I1:I32" si="0">IF(ROW()&lt;=B$3,SUMIF(A$107:A$10035,A1,I$107:I$10035),"")</f>
        <v>94554</v>
      </c>
      <c r="J1" s="236">
        <f t="shared" ref="J1:J32" si="1">IF(ROW()&lt;=B$3,SUMIFS(I$103:I$50035,A$103:A$50035,K1,J$103:J$50035,L1),"")</f>
        <v>0</v>
      </c>
      <c r="K1" s="110" t="str">
        <f>$A1</f>
        <v>a - kickbox - bežné transfery</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d - Cmárová Lucia</v>
      </c>
      <c r="B2" s="237">
        <f>MATCH(B1,FP!A:A,0)</f>
        <v>390</v>
      </c>
      <c r="C2" s="233">
        <f>IF(ROW()&lt;=B$3,INDEX(FP!E:E,B$2+ROW()-1),"")</f>
        <v>0</v>
      </c>
      <c r="D2" s="234" t="str">
        <f>IF(ROW()&lt;=B$3,INDEX(FP!F:F,B$2+ROW()-1),"")</f>
        <v>d</v>
      </c>
      <c r="E2" s="234"/>
      <c r="F2" s="234" t="str">
        <f>IF(ROW()&lt;=B$3,INDEX(FP!G:G,B$2+ROW()-1),"")</f>
        <v>026 03</v>
      </c>
      <c r="G2" s="234"/>
      <c r="H2" s="235" t="str">
        <f>IF(ROW()&lt;=B$3,INDEX(FP!C:C,B$2+ROW()-1),"")</f>
        <v>Cmárová Lucia</v>
      </c>
      <c r="I2" s="236">
        <f t="shared" si="0"/>
        <v>20000</v>
      </c>
      <c r="J2" s="236">
        <f t="shared" si="1"/>
        <v>0</v>
      </c>
      <c r="K2" s="110" t="str">
        <f>$A2</f>
        <v>d - Cmárová Lucia</v>
      </c>
      <c r="L2" s="101">
        <v>99</v>
      </c>
      <c r="M2" s="97" t="s">
        <v>335</v>
      </c>
      <c r="N2" s="98" t="s">
        <v>374</v>
      </c>
      <c r="O2" s="88"/>
      <c r="P2" s="88"/>
      <c r="Q2" s="88"/>
      <c r="R2" s="88"/>
      <c r="S2" s="88"/>
      <c r="T2" s="88"/>
      <c r="U2" s="88"/>
      <c r="V2" s="88"/>
      <c r="W2" s="88"/>
      <c r="X2" s="88"/>
      <c r="Y2" s="88"/>
    </row>
    <row r="3" spans="1:25" s="6" customFormat="1" ht="10.5" hidden="1" thickBot="1">
      <c r="A3" s="231" t="str">
        <f>IF(ROW()&lt;=B$3,INDEX(FP!F:F,B$2+ROW()-1)&amp;" - "&amp;INDEX(FP!C:C,B$2+ROW()-1),"")</f>
        <v>d - Tessier Lucia</v>
      </c>
      <c r="B3" s="238">
        <f>COUNTIF(FP!A:A,Doklady!B1)</f>
        <v>5</v>
      </c>
      <c r="C3" s="233">
        <f>IF(ROW()&lt;=B$3,INDEX(FP!E:E,B$2+ROW()-1),"")</f>
        <v>0</v>
      </c>
      <c r="D3" s="234" t="str">
        <f>IF(ROW()&lt;=B$3,INDEX(FP!F:F,B$2+ROW()-1),"")</f>
        <v>d</v>
      </c>
      <c r="E3" s="234"/>
      <c r="F3" s="234" t="str">
        <f>IF(ROW()&lt;=B$3,INDEX(FP!G:G,B$2+ROW()-1),"")</f>
        <v>026 03</v>
      </c>
      <c r="G3" s="234"/>
      <c r="H3" s="235" t="str">
        <f>IF(ROW()&lt;=B$3,INDEX(FP!C:C,B$2+ROW()-1),"")</f>
        <v>Tessier Lucia</v>
      </c>
      <c r="I3" s="236">
        <f t="shared" si="0"/>
        <v>25132.829999999998</v>
      </c>
      <c r="J3" s="236">
        <f t="shared" si="1"/>
        <v>0</v>
      </c>
      <c r="K3" s="110" t="str">
        <f t="shared" ref="K3:K66" si="2">$A3</f>
        <v>d - Tessier Lucia</v>
      </c>
      <c r="L3" s="101">
        <v>99</v>
      </c>
      <c r="M3" s="99" t="str">
        <f>$A2</f>
        <v>d - Cmárová Lucia</v>
      </c>
      <c r="N3" s="100">
        <v>99</v>
      </c>
      <c r="O3" s="88"/>
      <c r="P3" s="88"/>
      <c r="Q3" s="88"/>
      <c r="R3" s="88"/>
      <c r="S3" s="88"/>
      <c r="T3" s="88"/>
      <c r="U3" s="88"/>
      <c r="V3" s="88"/>
      <c r="W3" s="88"/>
      <c r="X3" s="88"/>
      <c r="Y3" s="88"/>
    </row>
    <row r="4" spans="1:25" s="6" customFormat="1" ht="10.5" hidden="1" thickBot="1">
      <c r="A4" s="235" t="str">
        <f>IF(ROW()&lt;=B$3,INDEX(FP!F:F,B$2+ROW()-1)&amp;" - "&amp;INDEX(FP!C:C,B$2+ROW()-1),"")</f>
        <v>f - zabezpečenie účasti športovej reprezentácie SR na Majstrovstcách sveta WAKO</v>
      </c>
      <c r="B4" s="239"/>
      <c r="C4" s="240">
        <f>IF(ROW()&lt;=B$3,INDEX(FP!E:E,B$2+ROW()-1),"")</f>
        <v>0</v>
      </c>
      <c r="D4" s="234" t="str">
        <f>IF(ROW()&lt;=B$3,INDEX(FP!F:F,B$2+ROW()-1),"")</f>
        <v>f</v>
      </c>
      <c r="E4" s="234"/>
      <c r="F4" s="234" t="str">
        <f>IF(ROW()&lt;=B$3,INDEX(FP!G:G,B$2+ROW()-1),"")</f>
        <v>026 03</v>
      </c>
      <c r="G4" s="234"/>
      <c r="H4" s="235" t="str">
        <f>IF(ROW()&lt;=B$3,INDEX(FP!C:C,B$2+ROW()-1),"")</f>
        <v>zabezpečenie účasti športovej reprezentácie SR na Majstrovstcách sveta WAKO</v>
      </c>
      <c r="I4" s="236">
        <f t="shared" si="0"/>
        <v>27100</v>
      </c>
      <c r="J4" s="236">
        <f t="shared" si="1"/>
        <v>0</v>
      </c>
      <c r="K4" s="110" t="str">
        <f t="shared" si="2"/>
        <v>f - zabezpečenie účasti športovej reprezentácie SR na Majstrovstcách sveta WAKO</v>
      </c>
      <c r="L4" s="101">
        <v>99</v>
      </c>
      <c r="M4" s="102" t="s">
        <v>335</v>
      </c>
      <c r="N4" s="103" t="s">
        <v>374</v>
      </c>
    </row>
    <row r="5" spans="1:25" s="6" customFormat="1" ht="10.5" hidden="1" thickBot="1">
      <c r="A5" s="235" t="str">
        <f>IF(ROW()&lt;=B$3,INDEX(FP!F:F,B$2+ROW()-1)&amp;" - "&amp;INDEX(FP!C:C,B$2+ROW()-1),"")</f>
        <v>m - Slovak Open 2025 – Memoriál Ladislava Doky Tótha</v>
      </c>
      <c r="B5" s="235"/>
      <c r="C5" s="240">
        <f>IF(ROW()&lt;=B$3,INDEX(FP!E:E,B$2+ROW()-1),"")</f>
        <v>0</v>
      </c>
      <c r="D5" s="234" t="str">
        <f>IF(ROW()&lt;=B$3,INDEX(FP!F:F,B$2+ROW()-1),"")</f>
        <v>m</v>
      </c>
      <c r="E5" s="234"/>
      <c r="F5" s="234" t="str">
        <f>IF(ROW()&lt;=B$3,INDEX(FP!G:G,B$2+ROW()-1),"")</f>
        <v>026 03</v>
      </c>
      <c r="G5" s="234"/>
      <c r="H5" s="235" t="str">
        <f>IF(ROW()&lt;=B$3,INDEX(FP!C:C,B$2+ROW()-1),"")</f>
        <v>Slovak Open 2025 – Memoriál Ladislava Doky Tótha</v>
      </c>
      <c r="I5" s="236">
        <f t="shared" si="0"/>
        <v>7000</v>
      </c>
      <c r="J5" s="236">
        <f t="shared" si="1"/>
        <v>0</v>
      </c>
      <c r="K5" s="110" t="str">
        <f t="shared" si="2"/>
        <v>m - Slovak Open 2025 – Memoriál Ladislava Doky Tótha</v>
      </c>
      <c r="L5" s="101">
        <v>99</v>
      </c>
      <c r="M5" s="104" t="str">
        <f>$A4</f>
        <v>f - zabezpečenie účasti športovej reprezentácie SR na Majstrovstcách sveta WAKO</v>
      </c>
      <c r="N5" s="105">
        <v>99</v>
      </c>
      <c r="O5" s="88"/>
      <c r="P5" s="88"/>
      <c r="Q5" s="88"/>
      <c r="R5" s="88"/>
      <c r="S5" s="88"/>
      <c r="T5" s="88"/>
      <c r="U5" s="88"/>
      <c r="V5" s="88"/>
      <c r="W5" s="88"/>
      <c r="X5" s="88"/>
      <c r="Y5" s="88"/>
    </row>
    <row r="6" spans="1:25" s="6" customFormat="1" ht="10.5"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IF(ROW()&lt;=B$3,SUMIF(A$107:A$10035,A33,I$107:I$10035),"")</f>
        <v/>
      </c>
      <c r="J33" s="236" t="str">
        <f t="shared" ref="J33:J64" si="4">IF(ROW()&lt;=B$3,SUMIFS(I$103:I$50035,A$103:A$50035,K33,J$103:J$50035,L33),"")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IF(ROW()&lt;=B$3,SUMIF(A$107:A$10035,A65,I$107:I$10035),"")</f>
        <v/>
      </c>
      <c r="J65" s="236" t="str">
        <f t="shared" ref="J65:J96" si="6">IF(ROW()&lt;=B$3,SUMIFS(I$103:I$50035,A$103:A$50035,K65,J$103:J$50035,L65),"")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c r="A100" s="374" t="s">
        <v>329</v>
      </c>
      <c r="B100" s="374"/>
      <c r="C100" s="374"/>
      <c r="D100" s="374"/>
      <c r="E100" s="374"/>
      <c r="F100" s="374"/>
      <c r="G100" s="374"/>
      <c r="H100" s="374"/>
      <c r="I100" s="376" t="s">
        <v>2992</v>
      </c>
      <c r="J100" s="376"/>
      <c r="K100" s="89"/>
    </row>
    <row r="101" spans="1:25" ht="15.5">
      <c r="A101" s="374"/>
      <c r="B101" s="374"/>
      <c r="C101" s="374"/>
      <c r="D101" s="374"/>
      <c r="E101" s="374"/>
      <c r="F101" s="374"/>
      <c r="G101" s="374"/>
      <c r="H101" s="374"/>
      <c r="I101" s="375">
        <v>45961</v>
      </c>
      <c r="J101" s="375"/>
    </row>
    <row r="102" spans="1:25" ht="14">
      <c r="A102" s="249" t="s">
        <v>399</v>
      </c>
      <c r="B102" s="250">
        <v>165</v>
      </c>
      <c r="C102" s="250"/>
      <c r="D102" s="251"/>
      <c r="E102" s="251"/>
      <c r="F102" s="251"/>
      <c r="G102" s="251"/>
      <c r="H102" s="251"/>
      <c r="I102" s="86"/>
      <c r="J102" s="220"/>
    </row>
    <row r="103" spans="1:25" s="83" customFormat="1" ht="10.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3154</v>
      </c>
      <c r="B107" s="14"/>
      <c r="C107" s="14" t="s">
        <v>2997</v>
      </c>
      <c r="D107" s="16">
        <v>45742</v>
      </c>
      <c r="E107" s="16"/>
      <c r="F107" s="14" t="s">
        <v>2998</v>
      </c>
      <c r="G107" s="14"/>
      <c r="H107" s="14" t="s">
        <v>2999</v>
      </c>
      <c r="I107" s="15">
        <v>750</v>
      </c>
      <c r="J107" s="77">
        <v>5</v>
      </c>
      <c r="K107" s="92"/>
    </row>
    <row r="108" spans="1:25" ht="20">
      <c r="A108" s="14" t="s">
        <v>3154</v>
      </c>
      <c r="B108" s="14"/>
      <c r="C108" s="14" t="s">
        <v>3000</v>
      </c>
      <c r="D108" s="16">
        <v>45762</v>
      </c>
      <c r="E108" s="16"/>
      <c r="F108" s="14" t="s">
        <v>3001</v>
      </c>
      <c r="G108" s="14" t="s">
        <v>3002</v>
      </c>
      <c r="H108" s="14" t="s">
        <v>3003</v>
      </c>
      <c r="I108" s="15">
        <v>799.5</v>
      </c>
      <c r="J108" s="77">
        <v>5</v>
      </c>
      <c r="K108" s="92"/>
    </row>
    <row r="109" spans="1:25" ht="20">
      <c r="A109" s="14" t="s">
        <v>3154</v>
      </c>
      <c r="B109" s="14"/>
      <c r="C109" s="14" t="s">
        <v>3004</v>
      </c>
      <c r="D109" s="16">
        <v>45762</v>
      </c>
      <c r="E109" s="16"/>
      <c r="F109" s="14" t="s">
        <v>3005</v>
      </c>
      <c r="G109" s="14" t="s">
        <v>3006</v>
      </c>
      <c r="H109" s="14" t="s">
        <v>3007</v>
      </c>
      <c r="I109" s="15">
        <v>926.14</v>
      </c>
      <c r="J109" s="77">
        <v>5</v>
      </c>
      <c r="K109" s="92"/>
    </row>
    <row r="110" spans="1:25" ht="20">
      <c r="A110" s="14" t="s">
        <v>3154</v>
      </c>
      <c r="B110" s="14"/>
      <c r="C110" s="14" t="s">
        <v>3008</v>
      </c>
      <c r="D110" s="16">
        <v>45763</v>
      </c>
      <c r="E110" s="16"/>
      <c r="F110" s="14" t="s">
        <v>3009</v>
      </c>
      <c r="G110" s="14" t="s">
        <v>3010</v>
      </c>
      <c r="H110" s="14" t="s">
        <v>3011</v>
      </c>
      <c r="I110" s="15">
        <v>3630.1</v>
      </c>
      <c r="J110" s="77">
        <v>5</v>
      </c>
      <c r="K110" s="92"/>
    </row>
    <row r="111" spans="1:25" ht="20">
      <c r="A111" s="14" t="s">
        <v>3154</v>
      </c>
      <c r="B111" s="14"/>
      <c r="C111" s="14" t="s">
        <v>3012</v>
      </c>
      <c r="D111" s="16">
        <v>45764</v>
      </c>
      <c r="E111" s="16"/>
      <c r="F111" s="14" t="s">
        <v>3013</v>
      </c>
      <c r="G111" s="14" t="s">
        <v>3014</v>
      </c>
      <c r="H111" s="14" t="s">
        <v>3015</v>
      </c>
      <c r="I111" s="15">
        <v>39.26</v>
      </c>
      <c r="J111" s="77">
        <v>5</v>
      </c>
      <c r="K111" s="92"/>
    </row>
    <row r="112" spans="1:25" ht="20">
      <c r="A112" s="14" t="s">
        <v>3154</v>
      </c>
      <c r="B112" s="14"/>
      <c r="C112" s="14" t="s">
        <v>3016</v>
      </c>
      <c r="D112" s="16">
        <v>45782</v>
      </c>
      <c r="E112" s="16"/>
      <c r="F112" s="14" t="s">
        <v>3017</v>
      </c>
      <c r="G112" s="14" t="s">
        <v>3018</v>
      </c>
      <c r="H112" s="14" t="s">
        <v>3019</v>
      </c>
      <c r="I112" s="15">
        <v>855</v>
      </c>
      <c r="J112" s="77">
        <v>5</v>
      </c>
      <c r="K112" s="92"/>
    </row>
    <row r="113" spans="1:11" ht="140">
      <c r="A113" s="14" t="s">
        <v>3156</v>
      </c>
      <c r="B113" s="14"/>
      <c r="C113" s="14" t="s">
        <v>3334</v>
      </c>
      <c r="D113" s="326" t="s">
        <v>3020</v>
      </c>
      <c r="E113" s="16">
        <v>45820</v>
      </c>
      <c r="F113" s="14" t="s">
        <v>3021</v>
      </c>
      <c r="G113" s="14"/>
      <c r="H113" s="14" t="s">
        <v>3022</v>
      </c>
      <c r="I113" s="15">
        <v>4296.13</v>
      </c>
      <c r="J113" s="77"/>
      <c r="K113" s="92"/>
    </row>
    <row r="114" spans="1:11" ht="70">
      <c r="A114" s="14" t="s">
        <v>3157</v>
      </c>
      <c r="B114" s="14"/>
      <c r="C114" s="14" t="s">
        <v>3335</v>
      </c>
      <c r="D114" s="326" t="s">
        <v>3023</v>
      </c>
      <c r="E114" s="16">
        <v>45826</v>
      </c>
      <c r="F114" s="14" t="s">
        <v>3024</v>
      </c>
      <c r="G114" s="14"/>
      <c r="H114" s="14" t="s">
        <v>3025</v>
      </c>
      <c r="I114" s="15">
        <v>4845.47</v>
      </c>
      <c r="J114" s="77"/>
      <c r="K114" s="92"/>
    </row>
    <row r="115" spans="1:11" ht="70">
      <c r="A115" s="14" t="s">
        <v>3157</v>
      </c>
      <c r="B115" s="14"/>
      <c r="C115" s="14" t="s">
        <v>3336</v>
      </c>
      <c r="D115" s="326" t="s">
        <v>3026</v>
      </c>
      <c r="E115" s="16">
        <v>45842</v>
      </c>
      <c r="F115" s="14" t="s">
        <v>3027</v>
      </c>
      <c r="G115" s="14"/>
      <c r="H115" s="14" t="s">
        <v>3025</v>
      </c>
      <c r="I115" s="15">
        <v>5247.42</v>
      </c>
      <c r="J115" s="77"/>
      <c r="K115" s="92"/>
    </row>
    <row r="116" spans="1:11" ht="20">
      <c r="A116" s="14" t="s">
        <v>3155</v>
      </c>
      <c r="B116" s="14"/>
      <c r="C116" s="14" t="s">
        <v>3028</v>
      </c>
      <c r="D116" s="16">
        <v>45788</v>
      </c>
      <c r="E116" s="16">
        <v>45852</v>
      </c>
      <c r="F116" s="14" t="s">
        <v>3029</v>
      </c>
      <c r="G116" s="14" t="s">
        <v>3030</v>
      </c>
      <c r="H116" s="14" t="s">
        <v>3031</v>
      </c>
      <c r="I116" s="15">
        <v>247.5</v>
      </c>
      <c r="J116" s="77">
        <v>1</v>
      </c>
      <c r="K116" s="92"/>
    </row>
    <row r="117" spans="1:11" ht="60">
      <c r="A117" s="14" t="s">
        <v>3156</v>
      </c>
      <c r="B117" s="14"/>
      <c r="C117" s="14" t="s">
        <v>3337</v>
      </c>
      <c r="D117" s="326" t="s">
        <v>3032</v>
      </c>
      <c r="E117" s="16">
        <v>45852</v>
      </c>
      <c r="F117" s="14" t="s">
        <v>3033</v>
      </c>
      <c r="G117" s="14"/>
      <c r="H117" s="14" t="s">
        <v>3034</v>
      </c>
      <c r="I117" s="15">
        <v>3776.22</v>
      </c>
      <c r="J117" s="77"/>
      <c r="K117" s="92"/>
    </row>
    <row r="118" spans="1:11" ht="12.5">
      <c r="A118" s="14" t="s">
        <v>3155</v>
      </c>
      <c r="B118" s="14"/>
      <c r="C118" s="14" t="s">
        <v>3035</v>
      </c>
      <c r="D118" s="16">
        <v>45854</v>
      </c>
      <c r="E118" s="16"/>
      <c r="F118" s="14" t="s">
        <v>3036</v>
      </c>
      <c r="G118" s="14" t="s">
        <v>3037</v>
      </c>
      <c r="H118" s="14" t="s">
        <v>3038</v>
      </c>
      <c r="I118" s="15">
        <v>30.7</v>
      </c>
      <c r="J118" s="77">
        <v>4</v>
      </c>
      <c r="K118" s="92"/>
    </row>
    <row r="119" spans="1:11" ht="30">
      <c r="A119" s="14" t="s">
        <v>3155</v>
      </c>
      <c r="B119" s="14"/>
      <c r="C119" s="14" t="s">
        <v>3039</v>
      </c>
      <c r="D119" s="326" t="s">
        <v>3040</v>
      </c>
      <c r="E119" s="16">
        <v>45854</v>
      </c>
      <c r="F119" s="14" t="s">
        <v>3041</v>
      </c>
      <c r="G119" s="14" t="s">
        <v>3042</v>
      </c>
      <c r="H119" s="14" t="s">
        <v>3043</v>
      </c>
      <c r="I119" s="15">
        <v>1155</v>
      </c>
      <c r="J119" s="77">
        <v>1</v>
      </c>
      <c r="K119" s="92"/>
    </row>
    <row r="120" spans="1:11" ht="20">
      <c r="A120" s="14" t="s">
        <v>3157</v>
      </c>
      <c r="B120" s="14"/>
      <c r="C120" s="14" t="s">
        <v>3044</v>
      </c>
      <c r="D120" s="16">
        <v>45854</v>
      </c>
      <c r="E120" s="16"/>
      <c r="F120" s="14" t="s">
        <v>3230</v>
      </c>
      <c r="G120" s="14"/>
      <c r="H120" s="14" t="s">
        <v>3025</v>
      </c>
      <c r="I120" s="15">
        <v>3000</v>
      </c>
      <c r="J120" s="77"/>
      <c r="K120" s="92"/>
    </row>
    <row r="121" spans="1:11" ht="12.5">
      <c r="A121" s="14" t="s">
        <v>3155</v>
      </c>
      <c r="B121" s="14"/>
      <c r="C121" s="14"/>
      <c r="D121" s="16">
        <v>45869</v>
      </c>
      <c r="E121" s="16"/>
      <c r="F121" s="14" t="s">
        <v>3045</v>
      </c>
      <c r="G121" s="14" t="s">
        <v>3046</v>
      </c>
      <c r="H121" s="14" t="s">
        <v>3047</v>
      </c>
      <c r="I121" s="15">
        <v>3.65</v>
      </c>
      <c r="J121" s="77">
        <v>4</v>
      </c>
      <c r="K121" s="92"/>
    </row>
    <row r="122" spans="1:11" ht="20">
      <c r="A122" s="14" t="s">
        <v>3155</v>
      </c>
      <c r="B122" s="14"/>
      <c r="C122" s="14" t="s">
        <v>3048</v>
      </c>
      <c r="D122" s="16">
        <v>45869</v>
      </c>
      <c r="E122" s="16"/>
      <c r="F122" s="14" t="s">
        <v>3049</v>
      </c>
      <c r="G122" s="14"/>
      <c r="H122" s="14" t="s">
        <v>3050</v>
      </c>
      <c r="I122" s="15">
        <v>7955.5</v>
      </c>
      <c r="J122" s="77">
        <v>3</v>
      </c>
      <c r="K122" s="92"/>
    </row>
    <row r="123" spans="1:11" ht="30">
      <c r="A123" s="14" t="s">
        <v>3157</v>
      </c>
      <c r="B123" s="14"/>
      <c r="C123" s="14"/>
      <c r="D123" s="16"/>
      <c r="E123" s="16">
        <v>45873</v>
      </c>
      <c r="F123" s="14" t="s">
        <v>3051</v>
      </c>
      <c r="G123" s="14"/>
      <c r="H123" s="14" t="s">
        <v>3025</v>
      </c>
      <c r="I123" s="15">
        <v>6876.62</v>
      </c>
      <c r="J123" s="77"/>
      <c r="K123" s="92"/>
    </row>
    <row r="124" spans="1:11" ht="20">
      <c r="A124" s="14" t="s">
        <v>3155</v>
      </c>
      <c r="B124" s="14"/>
      <c r="C124" s="14" t="s">
        <v>3052</v>
      </c>
      <c r="D124" s="16">
        <v>45875</v>
      </c>
      <c r="E124" s="16"/>
      <c r="F124" s="14" t="s">
        <v>3053</v>
      </c>
      <c r="G124" s="14" t="s">
        <v>3037</v>
      </c>
      <c r="H124" s="14" t="s">
        <v>3038</v>
      </c>
      <c r="I124" s="15">
        <v>40.869999999999997</v>
      </c>
      <c r="J124" s="77">
        <v>4</v>
      </c>
      <c r="K124" s="92"/>
    </row>
    <row r="125" spans="1:11" ht="20">
      <c r="A125" s="14" t="s">
        <v>3155</v>
      </c>
      <c r="B125" s="14"/>
      <c r="C125" s="14" t="s">
        <v>3054</v>
      </c>
      <c r="D125" s="16">
        <v>45875</v>
      </c>
      <c r="E125" s="16"/>
      <c r="F125" s="14" t="s">
        <v>3055</v>
      </c>
      <c r="G125" s="14" t="s">
        <v>3056</v>
      </c>
      <c r="H125" s="14" t="s">
        <v>3057</v>
      </c>
      <c r="I125" s="15">
        <v>123</v>
      </c>
      <c r="J125" s="77">
        <v>5</v>
      </c>
      <c r="K125" s="92"/>
    </row>
    <row r="126" spans="1:11" ht="12.5">
      <c r="A126" s="14" t="s">
        <v>3155</v>
      </c>
      <c r="B126" s="14"/>
      <c r="C126" s="14" t="s">
        <v>3058</v>
      </c>
      <c r="D126" s="16">
        <v>45875</v>
      </c>
      <c r="E126" s="16"/>
      <c r="F126" s="14" t="s">
        <v>3059</v>
      </c>
      <c r="G126" s="14" t="s">
        <v>3060</v>
      </c>
      <c r="H126" s="14" t="s">
        <v>3061</v>
      </c>
      <c r="I126" s="15">
        <v>350</v>
      </c>
      <c r="J126" s="77">
        <v>5</v>
      </c>
      <c r="K126" s="92"/>
    </row>
    <row r="127" spans="1:11" ht="30">
      <c r="A127" s="14" t="s">
        <v>3156</v>
      </c>
      <c r="B127" s="14"/>
      <c r="C127" s="14"/>
      <c r="D127" s="16"/>
      <c r="E127" s="16">
        <v>45875</v>
      </c>
      <c r="F127" s="14" t="s">
        <v>3062</v>
      </c>
      <c r="G127" s="14"/>
      <c r="H127" s="14" t="s">
        <v>3022</v>
      </c>
      <c r="I127" s="15">
        <v>1246.31</v>
      </c>
      <c r="J127" s="77"/>
      <c r="K127" s="92"/>
    </row>
    <row r="128" spans="1:11" ht="20">
      <c r="A128" s="14" t="s">
        <v>3155</v>
      </c>
      <c r="B128" s="14"/>
      <c r="C128" s="14" t="s">
        <v>3063</v>
      </c>
      <c r="D128" s="16">
        <v>45875</v>
      </c>
      <c r="E128" s="16"/>
      <c r="F128" s="14" t="s">
        <v>3064</v>
      </c>
      <c r="G128" s="14"/>
      <c r="H128" s="14" t="s">
        <v>3050</v>
      </c>
      <c r="I128" s="15">
        <v>3125</v>
      </c>
      <c r="J128" s="77">
        <v>3</v>
      </c>
      <c r="K128" s="92"/>
    </row>
    <row r="129" spans="1:11" ht="12.5">
      <c r="A129" s="14" t="s">
        <v>3155</v>
      </c>
      <c r="B129" s="14"/>
      <c r="C129" s="14" t="s">
        <v>3065</v>
      </c>
      <c r="D129" s="16">
        <v>45875</v>
      </c>
      <c r="E129" s="16"/>
      <c r="F129" s="14" t="s">
        <v>3066</v>
      </c>
      <c r="G129" s="14" t="s">
        <v>3067</v>
      </c>
      <c r="H129" s="14" t="s">
        <v>884</v>
      </c>
      <c r="I129" s="15">
        <v>110</v>
      </c>
      <c r="J129" s="77">
        <v>4</v>
      </c>
      <c r="K129" s="92"/>
    </row>
    <row r="130" spans="1:11" ht="30">
      <c r="A130" s="14" t="s">
        <v>3155</v>
      </c>
      <c r="B130" s="14"/>
      <c r="C130" s="14" t="s">
        <v>3068</v>
      </c>
      <c r="D130" s="16">
        <v>46178</v>
      </c>
      <c r="E130" s="16">
        <v>45877</v>
      </c>
      <c r="F130" s="14" t="s">
        <v>3069</v>
      </c>
      <c r="G130" s="14" t="s">
        <v>3070</v>
      </c>
      <c r="H130" s="14" t="s">
        <v>3071</v>
      </c>
      <c r="I130" s="15">
        <v>150</v>
      </c>
      <c r="J130" s="77">
        <v>2</v>
      </c>
      <c r="K130" s="92"/>
    </row>
    <row r="131" spans="1:11" ht="12.5">
      <c r="A131" s="14" t="s">
        <v>3155</v>
      </c>
      <c r="B131" s="14"/>
      <c r="C131" s="14" t="s">
        <v>3072</v>
      </c>
      <c r="D131" s="16">
        <v>45882</v>
      </c>
      <c r="E131" s="16"/>
      <c r="F131" s="14" t="s">
        <v>3073</v>
      </c>
      <c r="G131" s="14" t="s">
        <v>3037</v>
      </c>
      <c r="H131" s="14" t="s">
        <v>3038</v>
      </c>
      <c r="I131" s="15">
        <v>33.65</v>
      </c>
      <c r="J131" s="77">
        <v>4</v>
      </c>
      <c r="K131" s="92"/>
    </row>
    <row r="132" spans="1:11" ht="20">
      <c r="A132" s="14" t="s">
        <v>3158</v>
      </c>
      <c r="B132" s="14"/>
      <c r="C132" s="14" t="s">
        <v>3074</v>
      </c>
      <c r="D132" s="16">
        <v>45882</v>
      </c>
      <c r="E132" s="16"/>
      <c r="F132" s="14" t="s">
        <v>3267</v>
      </c>
      <c r="G132" s="14" t="s">
        <v>3075</v>
      </c>
      <c r="H132" s="14" t="s">
        <v>3076</v>
      </c>
      <c r="I132" s="15">
        <v>9270</v>
      </c>
      <c r="J132" s="77">
        <v>3</v>
      </c>
      <c r="K132" s="92"/>
    </row>
    <row r="133" spans="1:11" ht="12.5">
      <c r="A133" s="14" t="s">
        <v>3155</v>
      </c>
      <c r="B133" s="14"/>
      <c r="C133" s="14" t="s">
        <v>3077</v>
      </c>
      <c r="D133" s="16">
        <v>45883</v>
      </c>
      <c r="E133" s="16"/>
      <c r="F133" s="14" t="s">
        <v>3078</v>
      </c>
      <c r="G133" s="14" t="s">
        <v>3014</v>
      </c>
      <c r="H133" s="14" t="s">
        <v>3015</v>
      </c>
      <c r="I133" s="15">
        <v>300</v>
      </c>
      <c r="J133" s="77">
        <v>5</v>
      </c>
      <c r="K133" s="92"/>
    </row>
    <row r="134" spans="1:11" ht="30">
      <c r="A134" s="14" t="s">
        <v>3155</v>
      </c>
      <c r="B134" s="14"/>
      <c r="C134" s="14" t="s">
        <v>3332</v>
      </c>
      <c r="D134" s="326" t="s">
        <v>3079</v>
      </c>
      <c r="E134" s="16">
        <v>45884</v>
      </c>
      <c r="F134" s="14" t="s">
        <v>3080</v>
      </c>
      <c r="G134" s="14" t="s">
        <v>3081</v>
      </c>
      <c r="H134" s="14" t="s">
        <v>3082</v>
      </c>
      <c r="I134" s="15">
        <v>412.5</v>
      </c>
      <c r="J134" s="77">
        <v>1</v>
      </c>
      <c r="K134" s="92"/>
    </row>
    <row r="135" spans="1:11" ht="12.5">
      <c r="A135" s="14" t="s">
        <v>3155</v>
      </c>
      <c r="B135" s="14"/>
      <c r="C135" s="14" t="s">
        <v>3083</v>
      </c>
      <c r="D135" s="16">
        <v>45888</v>
      </c>
      <c r="E135" s="16"/>
      <c r="F135" s="14" t="s">
        <v>3084</v>
      </c>
      <c r="G135" s="14" t="s">
        <v>3085</v>
      </c>
      <c r="H135" s="14" t="s">
        <v>3086</v>
      </c>
      <c r="I135" s="15">
        <v>346</v>
      </c>
      <c r="J135" s="77">
        <v>2</v>
      </c>
      <c r="K135" s="92"/>
    </row>
    <row r="136" spans="1:11" ht="30">
      <c r="A136" s="14" t="s">
        <v>3155</v>
      </c>
      <c r="B136" s="14"/>
      <c r="C136" s="14" t="s">
        <v>3087</v>
      </c>
      <c r="D136" s="16">
        <v>45890</v>
      </c>
      <c r="E136" s="16"/>
      <c r="F136" s="14" t="s">
        <v>3088</v>
      </c>
      <c r="G136" s="14" t="s">
        <v>881</v>
      </c>
      <c r="H136" s="14" t="s">
        <v>3043</v>
      </c>
      <c r="I136" s="15">
        <v>1100</v>
      </c>
      <c r="J136" s="77">
        <v>2</v>
      </c>
      <c r="K136" s="92"/>
    </row>
    <row r="137" spans="1:11" ht="40">
      <c r="A137" s="14" t="s">
        <v>3155</v>
      </c>
      <c r="B137" s="14"/>
      <c r="C137" s="14" t="s">
        <v>3333</v>
      </c>
      <c r="D137" s="326" t="s">
        <v>3089</v>
      </c>
      <c r="E137" s="16">
        <v>45894</v>
      </c>
      <c r="F137" s="14" t="s">
        <v>3090</v>
      </c>
      <c r="G137" s="14" t="s">
        <v>3091</v>
      </c>
      <c r="H137" s="14" t="s">
        <v>3092</v>
      </c>
      <c r="I137" s="15">
        <v>110</v>
      </c>
      <c r="J137" s="77">
        <v>1</v>
      </c>
      <c r="K137" s="92"/>
    </row>
    <row r="138" spans="1:11" ht="30">
      <c r="A138" s="14" t="s">
        <v>3155</v>
      </c>
      <c r="B138" s="14"/>
      <c r="C138" s="14" t="s">
        <v>3093</v>
      </c>
      <c r="D138" s="16">
        <v>45891</v>
      </c>
      <c r="E138" s="16">
        <v>45894</v>
      </c>
      <c r="F138" s="14" t="s">
        <v>3094</v>
      </c>
      <c r="G138" s="14" t="s">
        <v>3095</v>
      </c>
      <c r="H138" s="14" t="s">
        <v>3096</v>
      </c>
      <c r="I138" s="15">
        <v>137.5</v>
      </c>
      <c r="J138" s="77">
        <v>1</v>
      </c>
      <c r="K138" s="92"/>
    </row>
    <row r="139" spans="1:11" ht="12.5">
      <c r="A139" s="14" t="s">
        <v>3155</v>
      </c>
      <c r="B139" s="14"/>
      <c r="C139" s="14" t="s">
        <v>3097</v>
      </c>
      <c r="D139" s="16">
        <v>45894</v>
      </c>
      <c r="E139" s="16"/>
      <c r="F139" s="14" t="s">
        <v>3098</v>
      </c>
      <c r="G139" s="14" t="s">
        <v>3099</v>
      </c>
      <c r="H139" s="14" t="s">
        <v>3100</v>
      </c>
      <c r="I139" s="15">
        <v>598.1</v>
      </c>
      <c r="J139" s="77">
        <v>5</v>
      </c>
      <c r="K139" s="92"/>
    </row>
    <row r="140" spans="1:11" ht="12.5">
      <c r="A140" s="14" t="s">
        <v>3155</v>
      </c>
      <c r="B140" s="14"/>
      <c r="C140" s="14" t="s">
        <v>3101</v>
      </c>
      <c r="D140" s="16">
        <v>45894</v>
      </c>
      <c r="E140" s="16"/>
      <c r="F140" s="14" t="s">
        <v>3102</v>
      </c>
      <c r="G140" s="14" t="s">
        <v>3103</v>
      </c>
      <c r="H140" s="14" t="s">
        <v>3104</v>
      </c>
      <c r="I140" s="15">
        <v>700</v>
      </c>
      <c r="J140" s="77">
        <v>4</v>
      </c>
      <c r="K140" s="92"/>
    </row>
    <row r="141" spans="1:11" ht="12.5">
      <c r="A141" s="14" t="s">
        <v>3155</v>
      </c>
      <c r="B141" s="14"/>
      <c r="C141" s="14" t="s">
        <v>3105</v>
      </c>
      <c r="D141" s="16">
        <v>45894</v>
      </c>
      <c r="E141" s="16"/>
      <c r="F141" s="14" t="s">
        <v>3106</v>
      </c>
      <c r="G141" s="14" t="s">
        <v>3107</v>
      </c>
      <c r="H141" s="14" t="s">
        <v>3108</v>
      </c>
      <c r="I141" s="15">
        <v>3933.51</v>
      </c>
      <c r="J141" s="77">
        <v>3</v>
      </c>
      <c r="K141" s="92"/>
    </row>
    <row r="142" spans="1:11" ht="12.5">
      <c r="A142" s="14" t="s">
        <v>3155</v>
      </c>
      <c r="B142" s="14"/>
      <c r="C142" s="14"/>
      <c r="D142" s="16">
        <v>45897</v>
      </c>
      <c r="E142" s="16"/>
      <c r="F142" s="14" t="s">
        <v>3045</v>
      </c>
      <c r="G142" s="14" t="s">
        <v>3046</v>
      </c>
      <c r="H142" s="14" t="s">
        <v>3047</v>
      </c>
      <c r="I142" s="15">
        <v>3.65</v>
      </c>
      <c r="J142" s="77">
        <v>4</v>
      </c>
      <c r="K142" s="92"/>
    </row>
    <row r="143" spans="1:11" ht="20">
      <c r="A143" s="14" t="s">
        <v>3155</v>
      </c>
      <c r="B143" s="14"/>
      <c r="C143" s="14" t="s">
        <v>3109</v>
      </c>
      <c r="D143" s="16">
        <v>45897</v>
      </c>
      <c r="E143" s="16"/>
      <c r="F143" s="14" t="s">
        <v>3110</v>
      </c>
      <c r="G143" s="14" t="s">
        <v>3030</v>
      </c>
      <c r="H143" s="14" t="s">
        <v>3111</v>
      </c>
      <c r="I143" s="15">
        <v>500</v>
      </c>
      <c r="J143" s="77">
        <v>3</v>
      </c>
      <c r="K143" s="92"/>
    </row>
    <row r="144" spans="1:11" ht="50">
      <c r="A144" s="14" t="s">
        <v>3157</v>
      </c>
      <c r="B144" s="14"/>
      <c r="C144" s="14" t="s">
        <v>3331</v>
      </c>
      <c r="D144" s="326" t="s">
        <v>3227</v>
      </c>
      <c r="E144" s="16">
        <v>45897</v>
      </c>
      <c r="F144" s="14" t="s">
        <v>3112</v>
      </c>
      <c r="G144" s="14"/>
      <c r="H144" s="14" t="s">
        <v>3025</v>
      </c>
      <c r="I144" s="15">
        <v>5163.32</v>
      </c>
      <c r="J144" s="77"/>
      <c r="K144" s="92"/>
    </row>
    <row r="145" spans="1:11" ht="12.5">
      <c r="A145" s="14" t="s">
        <v>3155</v>
      </c>
      <c r="B145" s="14"/>
      <c r="C145" s="14"/>
      <c r="D145" s="16">
        <v>45897</v>
      </c>
      <c r="E145" s="16"/>
      <c r="F145" s="14" t="s">
        <v>3113</v>
      </c>
      <c r="G145" s="14" t="s">
        <v>3046</v>
      </c>
      <c r="H145" s="14" t="s">
        <v>3047</v>
      </c>
      <c r="I145" s="15">
        <v>13</v>
      </c>
      <c r="J145" s="77">
        <v>4</v>
      </c>
      <c r="K145" s="92"/>
    </row>
    <row r="146" spans="1:11" ht="20">
      <c r="A146" s="14" t="s">
        <v>3155</v>
      </c>
      <c r="B146" s="14"/>
      <c r="C146" s="14" t="s">
        <v>3114</v>
      </c>
      <c r="D146" s="16">
        <v>45903</v>
      </c>
      <c r="E146" s="16"/>
      <c r="F146" s="14" t="s">
        <v>3115</v>
      </c>
      <c r="G146" s="14" t="s">
        <v>3037</v>
      </c>
      <c r="H146" s="14" t="s">
        <v>3038</v>
      </c>
      <c r="I146" s="15">
        <v>40.869999999999997</v>
      </c>
      <c r="J146" s="77">
        <v>4</v>
      </c>
      <c r="K146" s="92"/>
    </row>
    <row r="147" spans="1:11" ht="12.5">
      <c r="A147" s="14" t="s">
        <v>3155</v>
      </c>
      <c r="B147" s="14"/>
      <c r="C147" s="14" t="s">
        <v>3116</v>
      </c>
      <c r="D147" s="16">
        <v>45903</v>
      </c>
      <c r="E147" s="16"/>
      <c r="F147" s="14" t="s">
        <v>3159</v>
      </c>
      <c r="G147" s="14" t="s">
        <v>3010</v>
      </c>
      <c r="H147" s="14" t="s">
        <v>3011</v>
      </c>
      <c r="I147" s="15">
        <v>508.73</v>
      </c>
      <c r="J147" s="77">
        <v>3</v>
      </c>
      <c r="K147" s="92"/>
    </row>
    <row r="148" spans="1:11" ht="20">
      <c r="A148" s="14" t="s">
        <v>3155</v>
      </c>
      <c r="B148" s="14"/>
      <c r="C148" s="14" t="s">
        <v>3117</v>
      </c>
      <c r="D148" s="16">
        <v>45903</v>
      </c>
      <c r="E148" s="16"/>
      <c r="F148" s="14" t="s">
        <v>3118</v>
      </c>
      <c r="G148" s="14" t="s">
        <v>3119</v>
      </c>
      <c r="H148" s="14" t="s">
        <v>3120</v>
      </c>
      <c r="I148" s="15">
        <v>700</v>
      </c>
      <c r="J148" s="77">
        <v>4</v>
      </c>
      <c r="K148" s="92"/>
    </row>
    <row r="149" spans="1:11" ht="12.5">
      <c r="A149" s="14" t="s">
        <v>3155</v>
      </c>
      <c r="B149" s="14"/>
      <c r="C149" s="14" t="s">
        <v>3121</v>
      </c>
      <c r="D149" s="16">
        <v>45904</v>
      </c>
      <c r="E149" s="16"/>
      <c r="F149" s="14" t="s">
        <v>3122</v>
      </c>
      <c r="G149" s="14" t="s">
        <v>3014</v>
      </c>
      <c r="H149" s="14" t="s">
        <v>3015</v>
      </c>
      <c r="I149" s="15">
        <v>300</v>
      </c>
      <c r="J149" s="77">
        <v>5</v>
      </c>
      <c r="K149" s="92"/>
    </row>
    <row r="150" spans="1:11" ht="20">
      <c r="A150" s="14" t="s">
        <v>3155</v>
      </c>
      <c r="B150" s="14"/>
      <c r="C150" s="14" t="s">
        <v>3123</v>
      </c>
      <c r="D150" s="16">
        <v>45904</v>
      </c>
      <c r="E150" s="16"/>
      <c r="F150" s="14" t="s">
        <v>3124</v>
      </c>
      <c r="G150" s="14" t="s">
        <v>3125</v>
      </c>
      <c r="H150" s="14" t="s">
        <v>3126</v>
      </c>
      <c r="I150" s="15">
        <v>173.91</v>
      </c>
      <c r="J150" s="77">
        <v>4</v>
      </c>
      <c r="K150" s="92"/>
    </row>
    <row r="151" spans="1:11" ht="20">
      <c r="A151" s="14" t="s">
        <v>3155</v>
      </c>
      <c r="B151" s="14"/>
      <c r="C151" s="14" t="s">
        <v>3277</v>
      </c>
      <c r="D151" s="326" t="s">
        <v>3278</v>
      </c>
      <c r="E151" s="16">
        <v>45908</v>
      </c>
      <c r="F151" s="14" t="s">
        <v>3276</v>
      </c>
      <c r="G151" s="14" t="s">
        <v>3279</v>
      </c>
      <c r="H151" s="14" t="s">
        <v>3381</v>
      </c>
      <c r="I151" s="15">
        <v>247.5</v>
      </c>
      <c r="J151" s="77">
        <v>1</v>
      </c>
      <c r="K151" s="92"/>
    </row>
    <row r="152" spans="1:11" ht="90">
      <c r="A152" s="14" t="s">
        <v>3156</v>
      </c>
      <c r="B152" s="14"/>
      <c r="C152" s="14" t="s">
        <v>3330</v>
      </c>
      <c r="D152" s="326" t="s">
        <v>3229</v>
      </c>
      <c r="E152" s="16">
        <v>45908</v>
      </c>
      <c r="F152" s="14" t="s">
        <v>3228</v>
      </c>
      <c r="G152" s="14"/>
      <c r="H152" s="14" t="s">
        <v>3022</v>
      </c>
      <c r="I152" s="15">
        <v>1911.36</v>
      </c>
      <c r="J152" s="77"/>
      <c r="K152" s="92"/>
    </row>
    <row r="153" spans="1:11" ht="20">
      <c r="A153" s="14" t="s">
        <v>3155</v>
      </c>
      <c r="B153" s="14"/>
      <c r="C153" s="14" t="s">
        <v>3127</v>
      </c>
      <c r="D153" s="16">
        <v>45909</v>
      </c>
      <c r="E153" s="16"/>
      <c r="F153" s="14" t="s">
        <v>3128</v>
      </c>
      <c r="G153" s="14" t="s">
        <v>3056</v>
      </c>
      <c r="H153" s="14" t="s">
        <v>3057</v>
      </c>
      <c r="I153" s="15">
        <v>123</v>
      </c>
      <c r="J153" s="77">
        <v>5</v>
      </c>
      <c r="K153" s="92"/>
    </row>
    <row r="154" spans="1:11" ht="20">
      <c r="A154" s="14" t="s">
        <v>3155</v>
      </c>
      <c r="B154" s="14"/>
      <c r="C154" s="14" t="s">
        <v>3129</v>
      </c>
      <c r="D154" s="16">
        <v>45909</v>
      </c>
      <c r="E154" s="16"/>
      <c r="F154" s="14" t="s">
        <v>3130</v>
      </c>
      <c r="G154" s="14"/>
      <c r="H154" s="14" t="s">
        <v>2999</v>
      </c>
      <c r="I154" s="15">
        <v>3652</v>
      </c>
      <c r="J154" s="77">
        <v>2</v>
      </c>
      <c r="K154" s="92"/>
    </row>
    <row r="155" spans="1:11" ht="30">
      <c r="A155" s="14" t="s">
        <v>3155</v>
      </c>
      <c r="B155" s="14"/>
      <c r="C155" s="14" t="s">
        <v>3274</v>
      </c>
      <c r="D155" s="326" t="s">
        <v>3275</v>
      </c>
      <c r="E155" s="16">
        <v>45910</v>
      </c>
      <c r="F155" s="14" t="s">
        <v>3273</v>
      </c>
      <c r="G155" s="14" t="s">
        <v>3280</v>
      </c>
      <c r="H155" s="14" t="s">
        <v>3131</v>
      </c>
      <c r="I155" s="15">
        <v>110</v>
      </c>
      <c r="J155" s="77">
        <v>1</v>
      </c>
      <c r="K155" s="92"/>
    </row>
    <row r="156" spans="1:11" ht="12.5">
      <c r="A156" s="14" t="s">
        <v>3155</v>
      </c>
      <c r="B156" s="14"/>
      <c r="C156" s="14" t="s">
        <v>3132</v>
      </c>
      <c r="D156" s="16">
        <v>45916</v>
      </c>
      <c r="E156" s="16"/>
      <c r="F156" s="14" t="s">
        <v>3133</v>
      </c>
      <c r="G156" s="14" t="s">
        <v>3134</v>
      </c>
      <c r="H156" s="14" t="s">
        <v>3135</v>
      </c>
      <c r="I156" s="15">
        <v>89.07</v>
      </c>
      <c r="J156" s="77">
        <v>5</v>
      </c>
      <c r="K156" s="92"/>
    </row>
    <row r="157" spans="1:11" ht="30">
      <c r="A157" s="14" t="s">
        <v>3155</v>
      </c>
      <c r="B157" s="14"/>
      <c r="C157" s="14" t="s">
        <v>3282</v>
      </c>
      <c r="D157" s="16">
        <v>45777</v>
      </c>
      <c r="E157" s="16">
        <v>45917</v>
      </c>
      <c r="F157" s="14" t="s">
        <v>3305</v>
      </c>
      <c r="G157" s="14" t="s">
        <v>3281</v>
      </c>
      <c r="H157" s="14" t="s">
        <v>3136</v>
      </c>
      <c r="I157" s="15">
        <v>375.5</v>
      </c>
      <c r="J157" s="77">
        <v>1</v>
      </c>
      <c r="K157" s="92"/>
    </row>
    <row r="158" spans="1:11" ht="30">
      <c r="A158" s="14" t="s">
        <v>3155</v>
      </c>
      <c r="B158" s="14"/>
      <c r="C158" s="14" t="s">
        <v>3137</v>
      </c>
      <c r="D158" s="16">
        <v>45924</v>
      </c>
      <c r="E158" s="16"/>
      <c r="F158" s="14" t="s">
        <v>3138</v>
      </c>
      <c r="G158" s="14" t="s">
        <v>3103</v>
      </c>
      <c r="H158" s="14" t="s">
        <v>3104</v>
      </c>
      <c r="I158" s="15">
        <v>800</v>
      </c>
      <c r="J158" s="77">
        <v>4</v>
      </c>
      <c r="K158" s="92"/>
    </row>
    <row r="159" spans="1:11" ht="12.5">
      <c r="A159" s="14" t="s">
        <v>3155</v>
      </c>
      <c r="B159" s="14"/>
      <c r="C159" s="14" t="s">
        <v>3139</v>
      </c>
      <c r="D159" s="16">
        <v>45925</v>
      </c>
      <c r="E159" s="16"/>
      <c r="F159" s="14" t="s">
        <v>3140</v>
      </c>
      <c r="G159" s="14" t="s">
        <v>3037</v>
      </c>
      <c r="H159" s="14" t="s">
        <v>3038</v>
      </c>
      <c r="I159" s="15">
        <v>33.950000000000003</v>
      </c>
      <c r="J159" s="77">
        <v>4</v>
      </c>
      <c r="K159" s="92"/>
    </row>
    <row r="160" spans="1:11" ht="20">
      <c r="A160" s="14" t="s">
        <v>3155</v>
      </c>
      <c r="B160" s="14"/>
      <c r="C160" s="14" t="s">
        <v>3123</v>
      </c>
      <c r="D160" s="16">
        <v>45925</v>
      </c>
      <c r="E160" s="16"/>
      <c r="F160" s="14" t="s">
        <v>3216</v>
      </c>
      <c r="G160" s="14" t="s">
        <v>3125</v>
      </c>
      <c r="H160" s="14" t="s">
        <v>3126</v>
      </c>
      <c r="I160" s="15">
        <v>174.99</v>
      </c>
      <c r="J160" s="77">
        <v>4</v>
      </c>
      <c r="K160" s="92"/>
    </row>
    <row r="161" spans="1:11" ht="12.5">
      <c r="A161" s="14" t="s">
        <v>3155</v>
      </c>
      <c r="B161" s="14"/>
      <c r="C161" s="14" t="s">
        <v>3141</v>
      </c>
      <c r="D161" s="16">
        <v>45925</v>
      </c>
      <c r="E161" s="16"/>
      <c r="F161" s="14" t="s">
        <v>3142</v>
      </c>
      <c r="G161" s="14" t="s">
        <v>3143</v>
      </c>
      <c r="H161" s="14" t="s">
        <v>3144</v>
      </c>
      <c r="I161" s="15">
        <v>225.66</v>
      </c>
      <c r="J161" s="77">
        <v>2</v>
      </c>
      <c r="K161" s="92"/>
    </row>
    <row r="162" spans="1:11" ht="40">
      <c r="A162" s="14" t="s">
        <v>3155</v>
      </c>
      <c r="B162" s="14"/>
      <c r="C162" s="14" t="s">
        <v>3329</v>
      </c>
      <c r="D162" s="326" t="s">
        <v>3285</v>
      </c>
      <c r="E162" s="16">
        <v>45925</v>
      </c>
      <c r="F162" s="14" t="s">
        <v>3284</v>
      </c>
      <c r="G162" s="14" t="s">
        <v>3283</v>
      </c>
      <c r="H162" s="14" t="s">
        <v>3145</v>
      </c>
      <c r="I162" s="15">
        <v>605</v>
      </c>
      <c r="J162" s="77">
        <v>1</v>
      </c>
      <c r="K162" s="92"/>
    </row>
    <row r="163" spans="1:11" ht="20">
      <c r="A163" s="14" t="s">
        <v>3155</v>
      </c>
      <c r="B163" s="14"/>
      <c r="C163" s="14" t="s">
        <v>3146</v>
      </c>
      <c r="D163" s="16"/>
      <c r="E163" s="16">
        <v>45925</v>
      </c>
      <c r="F163" s="14" t="s">
        <v>3147</v>
      </c>
      <c r="G163" s="14" t="s">
        <v>3148</v>
      </c>
      <c r="H163" s="14" t="s">
        <v>3149</v>
      </c>
      <c r="I163" s="15">
        <v>787.2</v>
      </c>
      <c r="J163" s="77">
        <v>3</v>
      </c>
      <c r="K163" s="92"/>
    </row>
    <row r="164" spans="1:11" ht="20">
      <c r="A164" s="14" t="s">
        <v>3155</v>
      </c>
      <c r="B164" s="14"/>
      <c r="C164" s="14" t="s">
        <v>3150</v>
      </c>
      <c r="D164" s="16"/>
      <c r="E164" s="16">
        <v>45925</v>
      </c>
      <c r="F164" s="14" t="s">
        <v>3151</v>
      </c>
      <c r="G164" s="14" t="s">
        <v>3152</v>
      </c>
      <c r="H164" s="14" t="s">
        <v>3153</v>
      </c>
      <c r="I164" s="15">
        <v>885</v>
      </c>
      <c r="J164" s="77">
        <v>3</v>
      </c>
      <c r="K164" s="92"/>
    </row>
    <row r="165" spans="1:11" ht="12.5">
      <c r="A165" s="14" t="s">
        <v>3155</v>
      </c>
      <c r="B165" s="14"/>
      <c r="C165" s="14"/>
      <c r="D165" s="16">
        <v>45930</v>
      </c>
      <c r="E165" s="16"/>
      <c r="F165" s="14" t="s">
        <v>3045</v>
      </c>
      <c r="G165" s="14" t="s">
        <v>3046</v>
      </c>
      <c r="H165" s="14" t="s">
        <v>3047</v>
      </c>
      <c r="I165" s="15">
        <v>3.65</v>
      </c>
      <c r="J165" s="77">
        <v>4</v>
      </c>
      <c r="K165" s="92"/>
    </row>
    <row r="166" spans="1:11" ht="12.5">
      <c r="A166" s="14" t="s">
        <v>3155</v>
      </c>
      <c r="B166" s="14"/>
      <c r="C166" s="14"/>
      <c r="D166" s="16">
        <v>45930</v>
      </c>
      <c r="E166" s="16"/>
      <c r="F166" s="14" t="s">
        <v>3113</v>
      </c>
      <c r="G166" s="14" t="s">
        <v>3046</v>
      </c>
      <c r="H166" s="14" t="s">
        <v>3047</v>
      </c>
      <c r="I166" s="15">
        <v>13</v>
      </c>
      <c r="J166" s="77">
        <v>4</v>
      </c>
      <c r="K166" s="92"/>
    </row>
    <row r="167" spans="1:11" ht="20">
      <c r="A167" s="14" t="s">
        <v>3155</v>
      </c>
      <c r="B167" s="14"/>
      <c r="C167" s="14" t="s">
        <v>3160</v>
      </c>
      <c r="D167" s="16">
        <v>45931</v>
      </c>
      <c r="E167" s="16"/>
      <c r="F167" s="14" t="s">
        <v>3161</v>
      </c>
      <c r="G167" s="14" t="s">
        <v>3037</v>
      </c>
      <c r="H167" s="14" t="s">
        <v>3038</v>
      </c>
      <c r="I167" s="15">
        <v>40.869999999999997</v>
      </c>
      <c r="J167" s="77">
        <v>4</v>
      </c>
      <c r="K167" s="92"/>
    </row>
    <row r="168" spans="1:11" ht="12.5">
      <c r="A168" s="14" t="s">
        <v>3155</v>
      </c>
      <c r="B168" s="14"/>
      <c r="C168" s="14" t="s">
        <v>3162</v>
      </c>
      <c r="D168" s="16">
        <v>45931</v>
      </c>
      <c r="E168" s="16"/>
      <c r="F168" s="14" t="s">
        <v>3122</v>
      </c>
      <c r="G168" s="14" t="s">
        <v>3014</v>
      </c>
      <c r="H168" s="14" t="s">
        <v>3015</v>
      </c>
      <c r="I168" s="15">
        <v>300</v>
      </c>
      <c r="J168" s="77">
        <v>5</v>
      </c>
      <c r="K168" s="92"/>
    </row>
    <row r="169" spans="1:11" ht="20">
      <c r="A169" s="14" t="s">
        <v>3155</v>
      </c>
      <c r="B169" s="14"/>
      <c r="C169" s="14" t="s">
        <v>3163</v>
      </c>
      <c r="D169" s="16">
        <v>45933</v>
      </c>
      <c r="E169" s="16"/>
      <c r="F169" s="14" t="s">
        <v>3164</v>
      </c>
      <c r="G169" s="14" t="s">
        <v>3056</v>
      </c>
      <c r="H169" s="14" t="s">
        <v>3057</v>
      </c>
      <c r="I169" s="15">
        <v>123</v>
      </c>
      <c r="J169" s="77">
        <v>5</v>
      </c>
      <c r="K169" s="92"/>
    </row>
    <row r="170" spans="1:11" ht="12.5">
      <c r="A170" s="14" t="s">
        <v>3155</v>
      </c>
      <c r="B170" s="14"/>
      <c r="C170" s="14" t="s">
        <v>3165</v>
      </c>
      <c r="D170" s="16">
        <v>45933</v>
      </c>
      <c r="E170" s="16"/>
      <c r="F170" s="14" t="s">
        <v>3166</v>
      </c>
      <c r="G170" s="14" t="s">
        <v>3167</v>
      </c>
      <c r="H170" s="14" t="s">
        <v>3168</v>
      </c>
      <c r="I170" s="15">
        <v>250</v>
      </c>
      <c r="J170" s="77">
        <v>4</v>
      </c>
      <c r="K170" s="92"/>
    </row>
    <row r="171" spans="1:11" ht="20">
      <c r="A171" s="14" t="s">
        <v>3155</v>
      </c>
      <c r="B171" s="14"/>
      <c r="C171" s="14" t="s">
        <v>3169</v>
      </c>
      <c r="D171" s="16">
        <v>45936</v>
      </c>
      <c r="E171" s="16"/>
      <c r="F171" s="14" t="s">
        <v>3170</v>
      </c>
      <c r="G171" s="14" t="s">
        <v>3171</v>
      </c>
      <c r="H171" s="14" t="s">
        <v>3172</v>
      </c>
      <c r="I171" s="15">
        <v>300</v>
      </c>
      <c r="J171" s="77">
        <v>3</v>
      </c>
      <c r="K171" s="92"/>
    </row>
    <row r="172" spans="1:11" ht="30">
      <c r="A172" s="14" t="s">
        <v>3155</v>
      </c>
      <c r="B172" s="14"/>
      <c r="C172" s="14" t="s">
        <v>3286</v>
      </c>
      <c r="D172" s="326" t="s">
        <v>3287</v>
      </c>
      <c r="E172" s="16">
        <v>45937</v>
      </c>
      <c r="F172" s="14" t="s">
        <v>3289</v>
      </c>
      <c r="G172" s="14" t="s">
        <v>3408</v>
      </c>
      <c r="H172" s="14" t="s">
        <v>3173</v>
      </c>
      <c r="I172" s="15">
        <v>110</v>
      </c>
      <c r="J172" s="77">
        <v>1</v>
      </c>
      <c r="K172" s="92"/>
    </row>
    <row r="173" spans="1:11" ht="12.5">
      <c r="A173" s="14" t="s">
        <v>3155</v>
      </c>
      <c r="B173" s="14"/>
      <c r="C173" s="14" t="s">
        <v>3174</v>
      </c>
      <c r="D173" s="16"/>
      <c r="E173" s="16">
        <v>45937</v>
      </c>
      <c r="F173" s="14" t="s">
        <v>3175</v>
      </c>
      <c r="G173" s="14" t="s">
        <v>3176</v>
      </c>
      <c r="H173" s="14" t="s">
        <v>3177</v>
      </c>
      <c r="I173" s="15">
        <v>330.6</v>
      </c>
      <c r="J173" s="77">
        <v>5</v>
      </c>
      <c r="K173" s="92"/>
    </row>
    <row r="174" spans="1:11" ht="60">
      <c r="A174" s="14" t="s">
        <v>3156</v>
      </c>
      <c r="B174" s="14"/>
      <c r="C174" s="14" t="s">
        <v>3328</v>
      </c>
      <c r="D174" s="326" t="s">
        <v>3288</v>
      </c>
      <c r="E174" s="16">
        <v>45937</v>
      </c>
      <c r="F174" s="14" t="s">
        <v>3178</v>
      </c>
      <c r="G174" s="14"/>
      <c r="H174" s="14" t="s">
        <v>3022</v>
      </c>
      <c r="I174" s="15">
        <v>2309.36</v>
      </c>
      <c r="J174" s="77"/>
      <c r="K174" s="92"/>
    </row>
    <row r="175" spans="1:11" ht="20">
      <c r="A175" s="14" t="s">
        <v>3155</v>
      </c>
      <c r="B175" s="14"/>
      <c r="C175" s="14" t="s">
        <v>3179</v>
      </c>
      <c r="D175" s="16">
        <v>45938</v>
      </c>
      <c r="E175" s="16"/>
      <c r="F175" s="14" t="s">
        <v>3180</v>
      </c>
      <c r="G175" s="14" t="s">
        <v>3119</v>
      </c>
      <c r="H175" s="14" t="s">
        <v>3120</v>
      </c>
      <c r="I175" s="15">
        <v>700</v>
      </c>
      <c r="J175" s="77">
        <v>4</v>
      </c>
      <c r="K175" s="92"/>
    </row>
    <row r="176" spans="1:11" ht="20">
      <c r="A176" s="14" t="s">
        <v>3155</v>
      </c>
      <c r="B176" s="14"/>
      <c r="C176" s="14" t="s">
        <v>3181</v>
      </c>
      <c r="D176" s="16">
        <v>45938</v>
      </c>
      <c r="E176" s="16"/>
      <c r="F176" s="14" t="s">
        <v>3182</v>
      </c>
      <c r="G176" s="14" t="s">
        <v>3119</v>
      </c>
      <c r="H176" s="14" t="s">
        <v>3120</v>
      </c>
      <c r="I176" s="15">
        <v>2614</v>
      </c>
      <c r="J176" s="77">
        <v>3</v>
      </c>
      <c r="K176" s="92"/>
    </row>
    <row r="177" spans="1:11" ht="12.5">
      <c r="A177" s="14" t="s">
        <v>3155</v>
      </c>
      <c r="B177" s="14"/>
      <c r="C177" s="14" t="s">
        <v>3183</v>
      </c>
      <c r="D177" s="16">
        <v>45939</v>
      </c>
      <c r="E177" s="16"/>
      <c r="F177" s="14" t="s">
        <v>3184</v>
      </c>
      <c r="G177" s="14" t="s">
        <v>3185</v>
      </c>
      <c r="H177" s="14" t="s">
        <v>3186</v>
      </c>
      <c r="I177" s="15">
        <v>29.15</v>
      </c>
      <c r="J177" s="77">
        <v>5</v>
      </c>
      <c r="K177" s="92"/>
    </row>
    <row r="178" spans="1:11" ht="12.5">
      <c r="A178" s="14" t="s">
        <v>3155</v>
      </c>
      <c r="B178" s="14"/>
      <c r="C178" s="14" t="s">
        <v>3187</v>
      </c>
      <c r="D178" s="16">
        <v>45939</v>
      </c>
      <c r="E178" s="16"/>
      <c r="F178" s="14" t="s">
        <v>3188</v>
      </c>
      <c r="G178" s="14" t="s">
        <v>3189</v>
      </c>
      <c r="H178" s="14" t="s">
        <v>3190</v>
      </c>
      <c r="I178" s="15">
        <v>95.94</v>
      </c>
      <c r="J178" s="77">
        <v>5</v>
      </c>
      <c r="K178" s="92"/>
    </row>
    <row r="179" spans="1:11" ht="20">
      <c r="A179" s="14" t="s">
        <v>3155</v>
      </c>
      <c r="B179" s="14"/>
      <c r="C179" s="14" t="s">
        <v>3191</v>
      </c>
      <c r="D179" s="16">
        <v>45940</v>
      </c>
      <c r="E179" s="16"/>
      <c r="F179" s="14" t="s">
        <v>3192</v>
      </c>
      <c r="G179" s="14" t="s">
        <v>3193</v>
      </c>
      <c r="H179" s="14" t="s">
        <v>3194</v>
      </c>
      <c r="I179" s="15">
        <v>1250</v>
      </c>
      <c r="J179" s="77">
        <v>2</v>
      </c>
      <c r="K179" s="92"/>
    </row>
    <row r="180" spans="1:11" ht="12.5">
      <c r="A180" s="14" t="s">
        <v>3155</v>
      </c>
      <c r="B180" s="14"/>
      <c r="C180" s="14" t="s">
        <v>3195</v>
      </c>
      <c r="D180" s="16">
        <v>45943</v>
      </c>
      <c r="E180" s="16"/>
      <c r="F180" s="14" t="s">
        <v>3196</v>
      </c>
      <c r="G180" s="14" t="s">
        <v>3197</v>
      </c>
      <c r="H180" s="14" t="s">
        <v>3198</v>
      </c>
      <c r="I180" s="15">
        <v>813.3</v>
      </c>
      <c r="J180" s="77">
        <v>5</v>
      </c>
      <c r="K180" s="92"/>
    </row>
    <row r="181" spans="1:11" ht="60">
      <c r="A181" s="14" t="s">
        <v>3155</v>
      </c>
      <c r="B181" s="14"/>
      <c r="C181" s="14" t="s">
        <v>3327</v>
      </c>
      <c r="D181" s="326" t="s">
        <v>3291</v>
      </c>
      <c r="E181" s="16">
        <v>45944</v>
      </c>
      <c r="F181" s="14" t="s">
        <v>3292</v>
      </c>
      <c r="G181" s="14" t="s">
        <v>3290</v>
      </c>
      <c r="H181" s="14" t="s">
        <v>3199</v>
      </c>
      <c r="I181" s="15">
        <v>330</v>
      </c>
      <c r="J181" s="77">
        <v>1</v>
      </c>
      <c r="K181" s="92"/>
    </row>
    <row r="182" spans="1:11" ht="30">
      <c r="A182" s="14" t="s">
        <v>3155</v>
      </c>
      <c r="B182" s="14"/>
      <c r="C182" s="14" t="s">
        <v>3296</v>
      </c>
      <c r="D182" s="326" t="s">
        <v>3297</v>
      </c>
      <c r="E182" s="16">
        <v>45944</v>
      </c>
      <c r="F182" s="14" t="s">
        <v>3200</v>
      </c>
      <c r="G182" s="14" t="s">
        <v>3295</v>
      </c>
      <c r="H182" s="14" t="s">
        <v>3201</v>
      </c>
      <c r="I182" s="15">
        <v>1020</v>
      </c>
      <c r="J182" s="77">
        <v>1</v>
      </c>
      <c r="K182" s="92"/>
    </row>
    <row r="183" spans="1:11" ht="20">
      <c r="A183" s="14" t="s">
        <v>3155</v>
      </c>
      <c r="B183" s="14"/>
      <c r="C183" s="14" t="s">
        <v>3202</v>
      </c>
      <c r="D183" s="16">
        <v>45945</v>
      </c>
      <c r="E183" s="16"/>
      <c r="F183" s="14" t="s">
        <v>3203</v>
      </c>
      <c r="G183" s="14" t="s">
        <v>3042</v>
      </c>
      <c r="H183" s="14" t="s">
        <v>3043</v>
      </c>
      <c r="I183" s="15">
        <v>800</v>
      </c>
      <c r="J183" s="77">
        <v>3</v>
      </c>
      <c r="K183" s="92"/>
    </row>
    <row r="184" spans="1:11" ht="20">
      <c r="A184" s="14" t="s">
        <v>3155</v>
      </c>
      <c r="B184" s="14"/>
      <c r="C184" s="14" t="s">
        <v>3204</v>
      </c>
      <c r="D184" s="16">
        <v>45945</v>
      </c>
      <c r="E184" s="16"/>
      <c r="F184" s="14" t="s">
        <v>3205</v>
      </c>
      <c r="G184" s="14" t="s">
        <v>3119</v>
      </c>
      <c r="H184" s="14" t="s">
        <v>3120</v>
      </c>
      <c r="I184" s="15">
        <v>2394</v>
      </c>
      <c r="J184" s="77">
        <v>2</v>
      </c>
      <c r="K184" s="92"/>
    </row>
    <row r="185" spans="1:11" ht="30">
      <c r="A185" s="14" t="s">
        <v>3155</v>
      </c>
      <c r="B185" s="14"/>
      <c r="C185" s="14" t="s">
        <v>3093</v>
      </c>
      <c r="D185" s="16">
        <v>45891</v>
      </c>
      <c r="E185" s="16">
        <v>45946</v>
      </c>
      <c r="F185" s="14" t="s">
        <v>3298</v>
      </c>
      <c r="G185" s="14" t="s">
        <v>3095</v>
      </c>
      <c r="H185" s="14" t="s">
        <v>3096</v>
      </c>
      <c r="I185" s="15">
        <v>287.5</v>
      </c>
      <c r="J185" s="77">
        <v>1</v>
      </c>
      <c r="K185" s="92"/>
    </row>
    <row r="186" spans="1:11" ht="20">
      <c r="A186" s="14" t="s">
        <v>3155</v>
      </c>
      <c r="B186" s="14"/>
      <c r="C186" s="14" t="s">
        <v>3206</v>
      </c>
      <c r="D186" s="16">
        <v>45946</v>
      </c>
      <c r="E186" s="16"/>
      <c r="F186" s="14" t="s">
        <v>3207</v>
      </c>
      <c r="G186" s="14" t="s">
        <v>3208</v>
      </c>
      <c r="H186" s="14" t="s">
        <v>3209</v>
      </c>
      <c r="I186" s="15">
        <v>476.14</v>
      </c>
      <c r="J186" s="77">
        <v>5</v>
      </c>
      <c r="K186" s="92"/>
    </row>
    <row r="187" spans="1:11" ht="30">
      <c r="A187" s="14" t="s">
        <v>3155</v>
      </c>
      <c r="B187" s="14"/>
      <c r="C187" s="14" t="s">
        <v>3300</v>
      </c>
      <c r="D187" s="326" t="s">
        <v>3301</v>
      </c>
      <c r="E187" s="16">
        <v>45946</v>
      </c>
      <c r="F187" s="14" t="s">
        <v>3302</v>
      </c>
      <c r="G187" s="14" t="s">
        <v>3299</v>
      </c>
      <c r="H187" s="14" t="s">
        <v>3210</v>
      </c>
      <c r="I187" s="15">
        <v>862.5</v>
      </c>
      <c r="J187" s="77">
        <v>1</v>
      </c>
      <c r="K187" s="92"/>
    </row>
    <row r="188" spans="1:11" ht="30">
      <c r="A188" s="14" t="s">
        <v>3155</v>
      </c>
      <c r="B188" s="14"/>
      <c r="C188" s="14" t="s">
        <v>3293</v>
      </c>
      <c r="D188" s="16">
        <v>45947</v>
      </c>
      <c r="E188" s="16">
        <v>45951</v>
      </c>
      <c r="F188" s="14" t="s">
        <v>3294</v>
      </c>
      <c r="G188" s="14" t="s">
        <v>3290</v>
      </c>
      <c r="H188" s="14" t="s">
        <v>3199</v>
      </c>
      <c r="I188" s="15">
        <v>90</v>
      </c>
      <c r="J188" s="77">
        <v>1</v>
      </c>
      <c r="K188" s="92"/>
    </row>
    <row r="189" spans="1:11" ht="30">
      <c r="A189" s="14" t="s">
        <v>3155</v>
      </c>
      <c r="B189" s="14"/>
      <c r="C189" s="14" t="s">
        <v>3326</v>
      </c>
      <c r="D189" s="326" t="s">
        <v>3303</v>
      </c>
      <c r="E189" s="16">
        <v>45952</v>
      </c>
      <c r="F189" s="14" t="s">
        <v>3304</v>
      </c>
      <c r="G189" s="14" t="s">
        <v>3281</v>
      </c>
      <c r="H189" s="14" t="s">
        <v>3136</v>
      </c>
      <c r="I189" s="15">
        <v>693.5</v>
      </c>
      <c r="J189" s="77">
        <v>1</v>
      </c>
      <c r="K189" s="92"/>
    </row>
    <row r="190" spans="1:11" ht="20">
      <c r="A190" s="14" t="s">
        <v>3158</v>
      </c>
      <c r="B190" s="14"/>
      <c r="C190" s="14" t="s">
        <v>3211</v>
      </c>
      <c r="D190" s="16">
        <v>45952</v>
      </c>
      <c r="E190" s="16"/>
      <c r="F190" s="14" t="s">
        <v>3212</v>
      </c>
      <c r="G190" s="14" t="s">
        <v>3107</v>
      </c>
      <c r="H190" s="14" t="s">
        <v>3108</v>
      </c>
      <c r="I190" s="15">
        <v>929.77</v>
      </c>
      <c r="J190" s="77">
        <v>3</v>
      </c>
      <c r="K190" s="92"/>
    </row>
    <row r="191" spans="1:11" ht="40">
      <c r="A191" s="14" t="s">
        <v>3155</v>
      </c>
      <c r="B191" s="14"/>
      <c r="C191" s="14" t="s">
        <v>3325</v>
      </c>
      <c r="D191" s="326" t="s">
        <v>3306</v>
      </c>
      <c r="E191" s="16">
        <v>45952</v>
      </c>
      <c r="F191" s="14" t="s">
        <v>3307</v>
      </c>
      <c r="G191" s="14" t="s">
        <v>3152</v>
      </c>
      <c r="H191" s="14" t="s">
        <v>3153</v>
      </c>
      <c r="I191" s="15">
        <v>2242.5</v>
      </c>
      <c r="J191" s="77">
        <v>1</v>
      </c>
      <c r="K191" s="92"/>
    </row>
    <row r="192" spans="1:11" ht="12.5">
      <c r="A192" s="14" t="s">
        <v>3155</v>
      </c>
      <c r="B192" s="14"/>
      <c r="C192" s="14" t="s">
        <v>3213</v>
      </c>
      <c r="D192" s="16">
        <v>45958</v>
      </c>
      <c r="E192" s="16"/>
      <c r="F192" s="14" t="s">
        <v>3214</v>
      </c>
      <c r="G192" s="14" t="s">
        <v>3037</v>
      </c>
      <c r="H192" s="14" t="s">
        <v>3038</v>
      </c>
      <c r="I192" s="15">
        <v>35.950000000000003</v>
      </c>
      <c r="J192" s="77">
        <v>4</v>
      </c>
      <c r="K192" s="92"/>
    </row>
    <row r="193" spans="1:11" ht="20">
      <c r="A193" s="14" t="s">
        <v>3155</v>
      </c>
      <c r="B193" s="14"/>
      <c r="C193" s="14" t="s">
        <v>3123</v>
      </c>
      <c r="D193" s="16">
        <v>45958</v>
      </c>
      <c r="E193" s="16"/>
      <c r="F193" s="14" t="s">
        <v>3215</v>
      </c>
      <c r="G193" s="14" t="s">
        <v>3125</v>
      </c>
      <c r="H193" s="14" t="s">
        <v>3126</v>
      </c>
      <c r="I193" s="15">
        <v>175.99</v>
      </c>
      <c r="J193" s="77">
        <v>4</v>
      </c>
      <c r="K193" s="92"/>
    </row>
    <row r="194" spans="1:11" ht="30">
      <c r="A194" s="14" t="s">
        <v>3155</v>
      </c>
      <c r="B194" s="14"/>
      <c r="C194" s="14" t="s">
        <v>3308</v>
      </c>
      <c r="D194" s="326" t="s">
        <v>3309</v>
      </c>
      <c r="E194" s="16">
        <v>45959</v>
      </c>
      <c r="F194" s="14" t="s">
        <v>3217</v>
      </c>
      <c r="G194" s="14" t="s">
        <v>3030</v>
      </c>
      <c r="H194" s="14" t="s">
        <v>3031</v>
      </c>
      <c r="I194" s="15">
        <v>517.5</v>
      </c>
      <c r="J194" s="77">
        <v>1</v>
      </c>
      <c r="K194" s="92"/>
    </row>
    <row r="195" spans="1:11" ht="40">
      <c r="A195" s="14" t="s">
        <v>3155</v>
      </c>
      <c r="B195" s="14"/>
      <c r="C195" s="14" t="s">
        <v>3324</v>
      </c>
      <c r="D195" s="326" t="s">
        <v>3310</v>
      </c>
      <c r="E195" s="16">
        <v>45959</v>
      </c>
      <c r="F195" s="14" t="s">
        <v>3313</v>
      </c>
      <c r="G195" s="14" t="s">
        <v>3070</v>
      </c>
      <c r="H195" s="14" t="s">
        <v>3071</v>
      </c>
      <c r="I195" s="15">
        <v>1190</v>
      </c>
      <c r="J195" s="77">
        <v>1</v>
      </c>
      <c r="K195" s="92"/>
    </row>
    <row r="196" spans="1:11" ht="30">
      <c r="A196" s="14" t="s">
        <v>3155</v>
      </c>
      <c r="B196" s="14"/>
      <c r="C196" s="14" t="s">
        <v>3311</v>
      </c>
      <c r="D196" s="16">
        <v>45939</v>
      </c>
      <c r="E196" s="16">
        <v>45959</v>
      </c>
      <c r="F196" s="14" t="s">
        <v>3312</v>
      </c>
      <c r="G196" s="14" t="s">
        <v>3363</v>
      </c>
      <c r="H196" s="14" t="s">
        <v>3218</v>
      </c>
      <c r="I196" s="15">
        <v>1552.5</v>
      </c>
      <c r="J196" s="77">
        <v>1</v>
      </c>
      <c r="K196" s="92"/>
    </row>
    <row r="197" spans="1:11" ht="20">
      <c r="A197" s="14" t="s">
        <v>3155</v>
      </c>
      <c r="B197" s="14"/>
      <c r="C197" s="14" t="s">
        <v>3219</v>
      </c>
      <c r="D197" s="16">
        <v>45960</v>
      </c>
      <c r="E197" s="16"/>
      <c r="F197" s="14" t="s">
        <v>3220</v>
      </c>
      <c r="G197" s="14" t="s">
        <v>3221</v>
      </c>
      <c r="H197" s="14" t="s">
        <v>3222</v>
      </c>
      <c r="I197" s="15">
        <v>1700</v>
      </c>
      <c r="J197" s="77">
        <v>4</v>
      </c>
      <c r="K197" s="92"/>
    </row>
    <row r="198" spans="1:11" ht="12.5">
      <c r="A198" s="14" t="s">
        <v>3155</v>
      </c>
      <c r="B198" s="14"/>
      <c r="C198" s="14"/>
      <c r="D198" s="16">
        <v>45961</v>
      </c>
      <c r="E198" s="16"/>
      <c r="F198" s="14" t="s">
        <v>3045</v>
      </c>
      <c r="G198" s="14" t="s">
        <v>3046</v>
      </c>
      <c r="H198" s="14" t="s">
        <v>3047</v>
      </c>
      <c r="I198" s="15">
        <v>3.65</v>
      </c>
      <c r="J198" s="77">
        <v>4</v>
      </c>
      <c r="K198" s="92"/>
    </row>
    <row r="199" spans="1:11" ht="12.5">
      <c r="A199" s="14" t="s">
        <v>3155</v>
      </c>
      <c r="B199" s="14"/>
      <c r="C199" s="14" t="s">
        <v>3223</v>
      </c>
      <c r="D199" s="16">
        <v>45961</v>
      </c>
      <c r="E199" s="16"/>
      <c r="F199" s="14" t="s">
        <v>3225</v>
      </c>
      <c r="G199" s="14" t="s">
        <v>3014</v>
      </c>
      <c r="H199" s="14" t="s">
        <v>3015</v>
      </c>
      <c r="I199" s="15">
        <v>300</v>
      </c>
      <c r="J199" s="77">
        <v>5</v>
      </c>
      <c r="K199" s="92"/>
    </row>
    <row r="200" spans="1:11" ht="20">
      <c r="A200" s="14" t="s">
        <v>3155</v>
      </c>
      <c r="B200" s="14"/>
      <c r="C200" s="14" t="s">
        <v>3224</v>
      </c>
      <c r="D200" s="16">
        <v>45961</v>
      </c>
      <c r="E200" s="16"/>
      <c r="F200" s="14" t="s">
        <v>3226</v>
      </c>
      <c r="G200" s="14" t="s">
        <v>3119</v>
      </c>
      <c r="H200" s="14" t="s">
        <v>3120</v>
      </c>
      <c r="I200" s="15">
        <v>700</v>
      </c>
      <c r="J200" s="77">
        <v>4</v>
      </c>
      <c r="K200" s="92"/>
    </row>
    <row r="201" spans="1:11" ht="12.5">
      <c r="A201" s="14" t="s">
        <v>3155</v>
      </c>
      <c r="B201" s="14"/>
      <c r="C201" s="14"/>
      <c r="D201" s="16">
        <v>45961</v>
      </c>
      <c r="E201" s="16"/>
      <c r="F201" s="14" t="s">
        <v>3113</v>
      </c>
      <c r="G201" s="14" t="s">
        <v>3046</v>
      </c>
      <c r="H201" s="14" t="s">
        <v>3047</v>
      </c>
      <c r="I201" s="15">
        <v>13</v>
      </c>
      <c r="J201" s="77">
        <v>4</v>
      </c>
      <c r="K201" s="92"/>
    </row>
    <row r="202" spans="1:11" ht="12.5">
      <c r="A202" s="14" t="s">
        <v>3155</v>
      </c>
      <c r="B202" s="14"/>
      <c r="C202" s="14"/>
      <c r="D202" s="16">
        <v>45964</v>
      </c>
      <c r="E202" s="16"/>
      <c r="F202" s="14" t="s">
        <v>3257</v>
      </c>
      <c r="G202" s="14" t="s">
        <v>3046</v>
      </c>
      <c r="H202" s="14" t="s">
        <v>3047</v>
      </c>
      <c r="I202" s="15">
        <v>25</v>
      </c>
      <c r="J202" s="77">
        <v>5</v>
      </c>
      <c r="K202" s="92"/>
    </row>
    <row r="203" spans="1:11" ht="12.5">
      <c r="A203" s="14" t="s">
        <v>3155</v>
      </c>
      <c r="B203" s="14"/>
      <c r="C203" s="14"/>
      <c r="D203" s="16">
        <v>45964</v>
      </c>
      <c r="E203" s="16"/>
      <c r="F203" s="14" t="s">
        <v>3258</v>
      </c>
      <c r="G203" s="14" t="s">
        <v>3046</v>
      </c>
      <c r="H203" s="14" t="s">
        <v>3047</v>
      </c>
      <c r="I203" s="15">
        <v>40</v>
      </c>
      <c r="J203" s="77">
        <v>5</v>
      </c>
      <c r="K203" s="92"/>
    </row>
    <row r="204" spans="1:11" ht="21">
      <c r="A204" s="14" t="s">
        <v>3158</v>
      </c>
      <c r="B204" s="14"/>
      <c r="C204" s="14" t="s">
        <v>3231</v>
      </c>
      <c r="D204" s="16">
        <v>45964</v>
      </c>
      <c r="E204" s="16"/>
      <c r="F204" s="14" t="s">
        <v>3268</v>
      </c>
      <c r="G204" s="14"/>
      <c r="H204" s="14" t="s">
        <v>3232</v>
      </c>
      <c r="I204" s="15">
        <v>10011.6</v>
      </c>
      <c r="J204" s="77">
        <v>3</v>
      </c>
      <c r="K204" s="92"/>
    </row>
    <row r="205" spans="1:11" ht="30">
      <c r="A205" s="14" t="s">
        <v>3155</v>
      </c>
      <c r="B205" s="14"/>
      <c r="C205" s="14" t="s">
        <v>3314</v>
      </c>
      <c r="D205" s="326" t="s">
        <v>3315</v>
      </c>
      <c r="E205" s="16">
        <v>45965</v>
      </c>
      <c r="F205" s="14" t="s">
        <v>3316</v>
      </c>
      <c r="G205" s="14" t="s">
        <v>3081</v>
      </c>
      <c r="H205" s="14" t="s">
        <v>3082</v>
      </c>
      <c r="I205" s="15">
        <v>287.5</v>
      </c>
      <c r="J205" s="77">
        <v>1</v>
      </c>
      <c r="K205" s="92"/>
    </row>
    <row r="206" spans="1:11" ht="20">
      <c r="A206" s="14" t="s">
        <v>3155</v>
      </c>
      <c r="B206" s="14"/>
      <c r="C206" s="14" t="s">
        <v>3233</v>
      </c>
      <c r="D206" s="16">
        <v>45966</v>
      </c>
      <c r="E206" s="16"/>
      <c r="F206" s="14" t="s">
        <v>3161</v>
      </c>
      <c r="G206" s="14" t="s">
        <v>3037</v>
      </c>
      <c r="H206" s="14" t="s">
        <v>3038</v>
      </c>
      <c r="I206" s="15">
        <v>40.869999999999997</v>
      </c>
      <c r="J206" s="77">
        <v>4</v>
      </c>
      <c r="K206" s="92"/>
    </row>
    <row r="207" spans="1:11" ht="20">
      <c r="A207" s="14" t="s">
        <v>3155</v>
      </c>
      <c r="B207" s="14"/>
      <c r="C207" s="14" t="s">
        <v>3234</v>
      </c>
      <c r="D207" s="16">
        <v>45966</v>
      </c>
      <c r="E207" s="16"/>
      <c r="F207" s="14" t="s">
        <v>3235</v>
      </c>
      <c r="G207" s="14" t="s">
        <v>3056</v>
      </c>
      <c r="H207" s="14" t="s">
        <v>3057</v>
      </c>
      <c r="I207" s="15">
        <v>123</v>
      </c>
      <c r="J207" s="77">
        <v>5</v>
      </c>
      <c r="K207" s="92"/>
    </row>
    <row r="208" spans="1:11" ht="12.5">
      <c r="A208" s="14" t="s">
        <v>3155</v>
      </c>
      <c r="B208" s="14"/>
      <c r="C208" s="14" t="s">
        <v>3239</v>
      </c>
      <c r="D208" s="16">
        <v>45966</v>
      </c>
      <c r="E208" s="16"/>
      <c r="F208" s="14" t="s">
        <v>3237</v>
      </c>
      <c r="G208" s="14"/>
      <c r="H208" s="14" t="s">
        <v>3236</v>
      </c>
      <c r="I208" s="15">
        <v>149</v>
      </c>
      <c r="J208" s="77">
        <v>5</v>
      </c>
      <c r="K208" s="92"/>
    </row>
    <row r="209" spans="1:11" ht="20">
      <c r="A209" s="14" t="s">
        <v>3155</v>
      </c>
      <c r="B209" s="14"/>
      <c r="C209" s="14" t="s">
        <v>3240</v>
      </c>
      <c r="D209" s="16">
        <v>45966</v>
      </c>
      <c r="E209" s="16"/>
      <c r="F209" s="14" t="s">
        <v>3238</v>
      </c>
      <c r="G209" s="14"/>
      <c r="H209" s="14" t="s">
        <v>3236</v>
      </c>
      <c r="I209" s="15">
        <v>215.2</v>
      </c>
      <c r="J209" s="77">
        <v>5</v>
      </c>
      <c r="K209" s="92"/>
    </row>
    <row r="210" spans="1:11" ht="12.5">
      <c r="A210" s="14" t="s">
        <v>3155</v>
      </c>
      <c r="B210" s="14"/>
      <c r="C210" s="14" t="s">
        <v>3241</v>
      </c>
      <c r="D210" s="16">
        <v>45966</v>
      </c>
      <c r="E210" s="16"/>
      <c r="F210" s="14" t="s">
        <v>3242</v>
      </c>
      <c r="G210" s="14" t="s">
        <v>3167</v>
      </c>
      <c r="H210" s="14" t="s">
        <v>3168</v>
      </c>
      <c r="I210" s="15">
        <v>250</v>
      </c>
      <c r="J210" s="77">
        <v>4</v>
      </c>
      <c r="K210" s="92"/>
    </row>
    <row r="211" spans="1:11" ht="20">
      <c r="A211" s="14" t="s">
        <v>3155</v>
      </c>
      <c r="B211" s="14"/>
      <c r="C211" s="14" t="s">
        <v>3243</v>
      </c>
      <c r="D211" s="16">
        <v>45972</v>
      </c>
      <c r="E211" s="16"/>
      <c r="F211" s="14" t="s">
        <v>3244</v>
      </c>
      <c r="G211" s="14" t="s">
        <v>3042</v>
      </c>
      <c r="H211" s="14" t="s">
        <v>3043</v>
      </c>
      <c r="I211" s="15">
        <v>222</v>
      </c>
      <c r="J211" s="77">
        <v>3</v>
      </c>
      <c r="K211" s="92"/>
    </row>
    <row r="212" spans="1:11" ht="20">
      <c r="A212" s="14" t="s">
        <v>3158</v>
      </c>
      <c r="B212" s="14"/>
      <c r="C212" s="14" t="s">
        <v>3245</v>
      </c>
      <c r="D212" s="16">
        <v>45972</v>
      </c>
      <c r="E212" s="16"/>
      <c r="F212" s="14" t="s">
        <v>3246</v>
      </c>
      <c r="G212" s="14"/>
      <c r="H212" s="14" t="s">
        <v>2999</v>
      </c>
      <c r="I212" s="15">
        <v>1023</v>
      </c>
      <c r="J212" s="77">
        <v>3</v>
      </c>
      <c r="K212" s="92"/>
    </row>
    <row r="213" spans="1:11" ht="20">
      <c r="A213" s="14" t="s">
        <v>3155</v>
      </c>
      <c r="B213" s="14"/>
      <c r="C213" s="14" t="s">
        <v>3247</v>
      </c>
      <c r="D213" s="16">
        <v>45972</v>
      </c>
      <c r="E213" s="16"/>
      <c r="F213" s="14" t="s">
        <v>3248</v>
      </c>
      <c r="G213" s="14" t="s">
        <v>3221</v>
      </c>
      <c r="H213" s="14" t="s">
        <v>3222</v>
      </c>
      <c r="I213" s="15">
        <v>1700</v>
      </c>
      <c r="J213" s="77">
        <v>4</v>
      </c>
      <c r="K213" s="92"/>
    </row>
    <row r="214" spans="1:11" ht="20">
      <c r="A214" s="14" t="s">
        <v>3155</v>
      </c>
      <c r="B214" s="14"/>
      <c r="C214" s="14" t="s">
        <v>3249</v>
      </c>
      <c r="D214" s="16">
        <v>45978</v>
      </c>
      <c r="E214" s="16"/>
      <c r="F214" s="14" t="s">
        <v>3250</v>
      </c>
      <c r="G214" s="14" t="s">
        <v>3125</v>
      </c>
      <c r="H214" s="14" t="s">
        <v>3126</v>
      </c>
      <c r="I214" s="15">
        <v>185.83</v>
      </c>
      <c r="J214" s="77">
        <v>4</v>
      </c>
      <c r="K214" s="92"/>
    </row>
    <row r="215" spans="1:11" ht="50">
      <c r="A215" s="14" t="s">
        <v>3155</v>
      </c>
      <c r="B215" s="14"/>
      <c r="C215" s="14" t="s">
        <v>3270</v>
      </c>
      <c r="D215" s="326" t="s">
        <v>3271</v>
      </c>
      <c r="E215" s="16">
        <v>45978</v>
      </c>
      <c r="F215" s="14" t="s">
        <v>3251</v>
      </c>
      <c r="G215" s="14"/>
      <c r="H215" s="14" t="s">
        <v>3252</v>
      </c>
      <c r="I215" s="15">
        <v>2064</v>
      </c>
      <c r="J215" s="77">
        <v>3</v>
      </c>
      <c r="K215" s="92"/>
    </row>
    <row r="216" spans="1:11" ht="20">
      <c r="A216" s="14" t="s">
        <v>3158</v>
      </c>
      <c r="B216" s="14"/>
      <c r="C216" s="14" t="s">
        <v>3253</v>
      </c>
      <c r="D216" s="16">
        <v>45978</v>
      </c>
      <c r="E216" s="16"/>
      <c r="F216" s="14" t="s">
        <v>3254</v>
      </c>
      <c r="G216" s="14" t="s">
        <v>3255</v>
      </c>
      <c r="H216" s="14" t="s">
        <v>3256</v>
      </c>
      <c r="I216" s="15">
        <v>1910.19</v>
      </c>
      <c r="J216" s="77">
        <v>3</v>
      </c>
      <c r="K216" s="92"/>
    </row>
    <row r="217" spans="1:11" ht="20">
      <c r="A217" s="14" t="s">
        <v>3155</v>
      </c>
      <c r="B217" s="14"/>
      <c r="C217" s="14" t="s">
        <v>3253</v>
      </c>
      <c r="D217" s="16">
        <v>45978</v>
      </c>
      <c r="E217" s="16"/>
      <c r="F217" s="14" t="s">
        <v>3269</v>
      </c>
      <c r="G217" s="14" t="s">
        <v>3255</v>
      </c>
      <c r="H217" s="14" t="s">
        <v>3256</v>
      </c>
      <c r="I217" s="15">
        <v>879.45</v>
      </c>
      <c r="J217" s="77">
        <v>2</v>
      </c>
      <c r="K217" s="92"/>
    </row>
    <row r="218" spans="1:11" ht="12.5">
      <c r="A218" s="14" t="s">
        <v>3155</v>
      </c>
      <c r="B218" s="14"/>
      <c r="C218" s="14"/>
      <c r="D218" s="16">
        <v>45981</v>
      </c>
      <c r="E218" s="16"/>
      <c r="F218" s="14" t="s">
        <v>3257</v>
      </c>
      <c r="G218" s="14" t="s">
        <v>3046</v>
      </c>
      <c r="H218" s="14" t="s">
        <v>3047</v>
      </c>
      <c r="I218" s="15">
        <v>15</v>
      </c>
      <c r="J218" s="77">
        <v>5</v>
      </c>
      <c r="K218" s="92"/>
    </row>
    <row r="219" spans="1:11" ht="12.5">
      <c r="A219" s="14" t="s">
        <v>3155</v>
      </c>
      <c r="B219" s="14"/>
      <c r="C219" s="14"/>
      <c r="D219" s="16">
        <v>45981</v>
      </c>
      <c r="E219" s="16"/>
      <c r="F219" s="14" t="s">
        <v>3258</v>
      </c>
      <c r="G219" s="14" t="s">
        <v>3046</v>
      </c>
      <c r="H219" s="14" t="s">
        <v>3047</v>
      </c>
      <c r="I219" s="15">
        <v>20</v>
      </c>
      <c r="J219" s="77">
        <v>5</v>
      </c>
      <c r="K219" s="92"/>
    </row>
    <row r="220" spans="1:11" ht="12.5">
      <c r="A220" s="14" t="s">
        <v>3155</v>
      </c>
      <c r="B220" s="14"/>
      <c r="C220" s="14" t="s">
        <v>3259</v>
      </c>
      <c r="D220" s="16">
        <v>45981</v>
      </c>
      <c r="E220" s="16"/>
      <c r="F220" s="14" t="s">
        <v>3260</v>
      </c>
      <c r="G220" s="14" t="s">
        <v>3037</v>
      </c>
      <c r="H220" s="14" t="s">
        <v>3038</v>
      </c>
      <c r="I220" s="15">
        <v>36.75</v>
      </c>
      <c r="J220" s="77">
        <v>4</v>
      </c>
      <c r="K220" s="92"/>
    </row>
    <row r="221" spans="1:11" ht="40">
      <c r="A221" s="14" t="s">
        <v>3155</v>
      </c>
      <c r="B221" s="14"/>
      <c r="C221" s="14" t="s">
        <v>3317</v>
      </c>
      <c r="D221" s="326" t="s">
        <v>3318</v>
      </c>
      <c r="E221" s="16">
        <v>45981</v>
      </c>
      <c r="F221" s="14" t="s">
        <v>3319</v>
      </c>
      <c r="G221" s="14" t="s">
        <v>3042</v>
      </c>
      <c r="H221" s="14" t="s">
        <v>3043</v>
      </c>
      <c r="I221" s="15">
        <v>805</v>
      </c>
      <c r="J221" s="77">
        <v>1</v>
      </c>
      <c r="K221" s="92"/>
    </row>
    <row r="222" spans="1:11" ht="21">
      <c r="A222" s="14" t="s">
        <v>3158</v>
      </c>
      <c r="B222" s="14"/>
      <c r="C222" s="14" t="s">
        <v>3261</v>
      </c>
      <c r="D222" s="16">
        <v>45981</v>
      </c>
      <c r="E222" s="16"/>
      <c r="F222" s="14" t="s">
        <v>3272</v>
      </c>
      <c r="G222" s="14"/>
      <c r="H222" s="14" t="s">
        <v>3232</v>
      </c>
      <c r="I222" s="15">
        <v>843.75</v>
      </c>
      <c r="J222" s="77">
        <v>3</v>
      </c>
      <c r="K222" s="92"/>
    </row>
    <row r="223" spans="1:11" ht="30">
      <c r="A223" s="14" t="s">
        <v>3155</v>
      </c>
      <c r="B223" s="14"/>
      <c r="C223" s="14" t="s">
        <v>3323</v>
      </c>
      <c r="D223" s="326" t="s">
        <v>3320</v>
      </c>
      <c r="E223" s="16">
        <v>45981</v>
      </c>
      <c r="F223" s="14" t="s">
        <v>3321</v>
      </c>
      <c r="G223" s="14" t="s">
        <v>3439</v>
      </c>
      <c r="H223" s="14" t="s">
        <v>3262</v>
      </c>
      <c r="I223" s="15">
        <v>980</v>
      </c>
      <c r="J223" s="77">
        <v>1</v>
      </c>
      <c r="K223" s="92"/>
    </row>
    <row r="224" spans="1:11" ht="30">
      <c r="A224" s="14" t="s">
        <v>3155</v>
      </c>
      <c r="B224" s="14"/>
      <c r="C224" s="14" t="s">
        <v>3322</v>
      </c>
      <c r="D224" s="326" t="s">
        <v>3338</v>
      </c>
      <c r="E224" s="16">
        <v>45981</v>
      </c>
      <c r="F224" s="14" t="s">
        <v>3263</v>
      </c>
      <c r="G224" s="14" t="s">
        <v>3265</v>
      </c>
      <c r="H224" s="14" t="s">
        <v>3264</v>
      </c>
      <c r="I224" s="15">
        <v>1275</v>
      </c>
      <c r="J224" s="77">
        <v>1</v>
      </c>
      <c r="K224" s="92"/>
    </row>
    <row r="225" spans="1:11" ht="70">
      <c r="A225" s="14" t="s">
        <v>3156</v>
      </c>
      <c r="B225" s="14"/>
      <c r="C225" s="14" t="s">
        <v>3398</v>
      </c>
      <c r="D225" s="326" t="s">
        <v>3399</v>
      </c>
      <c r="E225" s="16">
        <v>45981</v>
      </c>
      <c r="F225" s="14" t="s">
        <v>3266</v>
      </c>
      <c r="G225" s="14"/>
      <c r="H225" s="14" t="s">
        <v>3022</v>
      </c>
      <c r="I225" s="15">
        <v>608.1</v>
      </c>
      <c r="J225" s="77"/>
      <c r="K225" s="92"/>
    </row>
    <row r="226" spans="1:11" ht="100">
      <c r="A226" s="14" t="s">
        <v>3156</v>
      </c>
      <c r="B226" s="14"/>
      <c r="C226" s="14" t="s">
        <v>3400</v>
      </c>
      <c r="D226" s="326" t="s">
        <v>3401</v>
      </c>
      <c r="E226" s="16">
        <v>45981</v>
      </c>
      <c r="F226" s="14" t="s">
        <v>3266</v>
      </c>
      <c r="G226" s="14"/>
      <c r="H226" s="14" t="s">
        <v>3022</v>
      </c>
      <c r="I226" s="15">
        <v>1174.6600000000001</v>
      </c>
      <c r="J226" s="77"/>
      <c r="K226" s="92"/>
    </row>
    <row r="227" spans="1:11" ht="12.5">
      <c r="A227" s="14" t="s">
        <v>3155</v>
      </c>
      <c r="B227" s="14"/>
      <c r="C227" s="14"/>
      <c r="D227" s="16">
        <v>45989</v>
      </c>
      <c r="E227" s="16"/>
      <c r="F227" s="14" t="s">
        <v>3045</v>
      </c>
      <c r="G227" s="14" t="s">
        <v>3046</v>
      </c>
      <c r="H227" s="14" t="s">
        <v>3047</v>
      </c>
      <c r="I227" s="15">
        <v>3.65</v>
      </c>
      <c r="J227" s="77">
        <v>4</v>
      </c>
      <c r="K227" s="92"/>
    </row>
    <row r="228" spans="1:11" ht="12.5">
      <c r="A228" s="14" t="s">
        <v>3155</v>
      </c>
      <c r="B228" s="14"/>
      <c r="C228" s="14"/>
      <c r="D228" s="16">
        <v>45989</v>
      </c>
      <c r="E228" s="16"/>
      <c r="F228" s="14" t="s">
        <v>3113</v>
      </c>
      <c r="G228" s="14" t="s">
        <v>3046</v>
      </c>
      <c r="H228" s="14" t="s">
        <v>3047</v>
      </c>
      <c r="I228" s="15">
        <v>13</v>
      </c>
      <c r="J228" s="77">
        <v>4</v>
      </c>
      <c r="K228" s="92"/>
    </row>
    <row r="229" spans="1:11" ht="12.5">
      <c r="A229" s="14" t="s">
        <v>3155</v>
      </c>
      <c r="B229" s="14"/>
      <c r="C229" s="14" t="s">
        <v>3340</v>
      </c>
      <c r="D229" s="16">
        <v>45992</v>
      </c>
      <c r="E229" s="16"/>
      <c r="F229" s="14" t="s">
        <v>3339</v>
      </c>
      <c r="G229" s="14" t="s">
        <v>3014</v>
      </c>
      <c r="H229" s="14" t="s">
        <v>3015</v>
      </c>
      <c r="I229" s="15">
        <v>400</v>
      </c>
      <c r="J229" s="77">
        <v>5</v>
      </c>
      <c r="K229" s="92"/>
    </row>
    <row r="230" spans="1:11" ht="20">
      <c r="A230" s="14" t="s">
        <v>3155</v>
      </c>
      <c r="B230" s="14"/>
      <c r="C230" s="14" t="s">
        <v>3341</v>
      </c>
      <c r="D230" s="16">
        <v>45995</v>
      </c>
      <c r="E230" s="16"/>
      <c r="F230" s="14" t="s">
        <v>3342</v>
      </c>
      <c r="G230" s="14"/>
      <c r="H230" s="14" t="s">
        <v>3343</v>
      </c>
      <c r="I230" s="15">
        <v>399</v>
      </c>
      <c r="J230" s="77">
        <v>5</v>
      </c>
      <c r="K230" s="92"/>
    </row>
    <row r="231" spans="1:11" ht="30">
      <c r="A231" s="14" t="s">
        <v>3155</v>
      </c>
      <c r="B231" s="14"/>
      <c r="C231" s="14" t="s">
        <v>3406</v>
      </c>
      <c r="D231" s="326" t="s">
        <v>3407</v>
      </c>
      <c r="E231" s="16">
        <v>45999</v>
      </c>
      <c r="F231" s="14" t="s">
        <v>3344</v>
      </c>
      <c r="G231" s="14" t="s">
        <v>3408</v>
      </c>
      <c r="H231" s="14" t="s">
        <v>3173</v>
      </c>
      <c r="I231" s="15">
        <v>30</v>
      </c>
      <c r="J231" s="77">
        <v>1</v>
      </c>
      <c r="K231" s="92"/>
    </row>
    <row r="232" spans="1:11" ht="20">
      <c r="A232" s="14" t="s">
        <v>3155</v>
      </c>
      <c r="B232" s="14"/>
      <c r="C232" s="14" t="s">
        <v>3411</v>
      </c>
      <c r="D232" s="16">
        <v>45978</v>
      </c>
      <c r="E232" s="16">
        <v>45999</v>
      </c>
      <c r="F232" s="14" t="s">
        <v>3412</v>
      </c>
      <c r="G232" s="14" t="s">
        <v>3409</v>
      </c>
      <c r="H232" s="14" t="s">
        <v>3410</v>
      </c>
      <c r="I232" s="15">
        <v>30</v>
      </c>
      <c r="J232" s="77">
        <v>1</v>
      </c>
      <c r="K232" s="92"/>
    </row>
    <row r="233" spans="1:11" ht="20">
      <c r="A233" s="14" t="s">
        <v>3155</v>
      </c>
      <c r="B233" s="14"/>
      <c r="C233" s="14" t="s">
        <v>3345</v>
      </c>
      <c r="D233" s="16">
        <v>45999</v>
      </c>
      <c r="E233" s="16"/>
      <c r="F233" s="14" t="s">
        <v>3346</v>
      </c>
      <c r="G233" s="14" t="s">
        <v>3056</v>
      </c>
      <c r="H233" s="14" t="s">
        <v>3057</v>
      </c>
      <c r="I233" s="15">
        <v>123</v>
      </c>
      <c r="J233" s="77">
        <v>5</v>
      </c>
      <c r="K233" s="92"/>
    </row>
    <row r="234" spans="1:11" ht="12.5">
      <c r="A234" s="14" t="s">
        <v>3155</v>
      </c>
      <c r="B234" s="14"/>
      <c r="C234" s="14" t="s">
        <v>3347</v>
      </c>
      <c r="D234" s="16">
        <v>45999</v>
      </c>
      <c r="E234" s="16"/>
      <c r="F234" s="14" t="s">
        <v>3348</v>
      </c>
      <c r="G234" s="14" t="s">
        <v>3167</v>
      </c>
      <c r="H234" s="14" t="s">
        <v>3168</v>
      </c>
      <c r="I234" s="15">
        <v>250</v>
      </c>
      <c r="J234" s="77">
        <v>4</v>
      </c>
      <c r="K234" s="92"/>
    </row>
    <row r="235" spans="1:11" ht="20">
      <c r="A235" s="14" t="s">
        <v>3155</v>
      </c>
      <c r="B235" s="14"/>
      <c r="C235" s="14" t="s">
        <v>3349</v>
      </c>
      <c r="D235" s="16">
        <v>45999</v>
      </c>
      <c r="E235" s="16"/>
      <c r="F235" s="14" t="s">
        <v>3350</v>
      </c>
      <c r="G235" s="14" t="s">
        <v>3119</v>
      </c>
      <c r="H235" s="14" t="s">
        <v>3120</v>
      </c>
      <c r="I235" s="15">
        <v>700</v>
      </c>
      <c r="J235" s="77">
        <v>4</v>
      </c>
      <c r="K235" s="92"/>
    </row>
    <row r="236" spans="1:11" ht="20">
      <c r="A236" s="14" t="s">
        <v>3158</v>
      </c>
      <c r="B236" s="14"/>
      <c r="C236" s="14" t="s">
        <v>3351</v>
      </c>
      <c r="D236" s="16">
        <v>45999</v>
      </c>
      <c r="E236" s="16"/>
      <c r="F236" s="14" t="s">
        <v>3352</v>
      </c>
      <c r="G236" s="14" t="s">
        <v>3353</v>
      </c>
      <c r="H236" s="14" t="s">
        <v>3354</v>
      </c>
      <c r="I236" s="15">
        <v>3111.69</v>
      </c>
      <c r="J236" s="77">
        <v>3</v>
      </c>
      <c r="K236" s="92"/>
    </row>
    <row r="237" spans="1:11" ht="12.5">
      <c r="A237" s="14" t="s">
        <v>3155</v>
      </c>
      <c r="B237" s="14"/>
      <c r="C237" s="14" t="s">
        <v>3351</v>
      </c>
      <c r="D237" s="16">
        <v>45999</v>
      </c>
      <c r="E237" s="16"/>
      <c r="F237" s="14" t="s">
        <v>3355</v>
      </c>
      <c r="G237" s="14" t="s">
        <v>3353</v>
      </c>
      <c r="H237" s="14" t="s">
        <v>3354</v>
      </c>
      <c r="I237" s="15">
        <v>1032.31</v>
      </c>
      <c r="J237" s="77">
        <v>2</v>
      </c>
      <c r="K237" s="92"/>
    </row>
    <row r="238" spans="1:11" ht="12.5">
      <c r="A238" s="14" t="s">
        <v>3155</v>
      </c>
      <c r="B238" s="14"/>
      <c r="C238" s="14" t="s">
        <v>3347</v>
      </c>
      <c r="D238" s="16">
        <v>46000</v>
      </c>
      <c r="E238" s="16"/>
      <c r="F238" s="14" t="s">
        <v>3348</v>
      </c>
      <c r="G238" s="14" t="s">
        <v>3167</v>
      </c>
      <c r="H238" s="14" t="s">
        <v>3168</v>
      </c>
      <c r="I238" s="15">
        <v>30</v>
      </c>
      <c r="J238" s="77">
        <v>4</v>
      </c>
      <c r="K238" s="92"/>
    </row>
    <row r="239" spans="1:11" ht="20">
      <c r="A239" s="14" t="s">
        <v>3155</v>
      </c>
      <c r="B239" s="14"/>
      <c r="C239" s="14" t="s">
        <v>3413</v>
      </c>
      <c r="D239" s="16">
        <v>46011</v>
      </c>
      <c r="E239" s="16">
        <v>46000</v>
      </c>
      <c r="F239" s="14" t="s">
        <v>3414</v>
      </c>
      <c r="G239" s="14" t="s">
        <v>3415</v>
      </c>
      <c r="H239" s="14" t="s">
        <v>3356</v>
      </c>
      <c r="I239" s="15">
        <v>90</v>
      </c>
      <c r="J239" s="77">
        <v>1</v>
      </c>
      <c r="K239" s="92"/>
    </row>
    <row r="240" spans="1:11" ht="20">
      <c r="A240" s="14" t="s">
        <v>3155</v>
      </c>
      <c r="B240" s="14"/>
      <c r="C240" s="14" t="s">
        <v>3357</v>
      </c>
      <c r="D240" s="16">
        <v>45990</v>
      </c>
      <c r="E240" s="16">
        <v>46000</v>
      </c>
      <c r="F240" s="14" t="s">
        <v>3361</v>
      </c>
      <c r="G240" s="14" t="s">
        <v>3295</v>
      </c>
      <c r="H240" s="14" t="s">
        <v>3201</v>
      </c>
      <c r="I240" s="15">
        <v>196</v>
      </c>
      <c r="J240" s="77">
        <v>2</v>
      </c>
      <c r="K240" s="92"/>
    </row>
    <row r="241" spans="1:11" ht="20">
      <c r="A241" s="14" t="s">
        <v>3155</v>
      </c>
      <c r="B241" s="14"/>
      <c r="C241" s="14" t="s">
        <v>3358</v>
      </c>
      <c r="D241" s="16">
        <v>45996</v>
      </c>
      <c r="E241" s="16">
        <v>46000</v>
      </c>
      <c r="F241" s="14" t="s">
        <v>3362</v>
      </c>
      <c r="G241" s="14" t="s">
        <v>3299</v>
      </c>
      <c r="H241" s="14" t="s">
        <v>3210</v>
      </c>
      <c r="I241" s="15">
        <v>200</v>
      </c>
      <c r="J241" s="77">
        <v>2</v>
      </c>
      <c r="K241" s="92"/>
    </row>
    <row r="242" spans="1:11" ht="20">
      <c r="A242" s="14" t="s">
        <v>3155</v>
      </c>
      <c r="B242" s="14"/>
      <c r="C242" s="14" t="s">
        <v>3359</v>
      </c>
      <c r="D242" s="16">
        <v>45996</v>
      </c>
      <c r="E242" s="16">
        <v>46000</v>
      </c>
      <c r="F242" s="14" t="s">
        <v>3360</v>
      </c>
      <c r="G242" s="14" t="s">
        <v>3363</v>
      </c>
      <c r="H242" s="14" t="s">
        <v>3218</v>
      </c>
      <c r="I242" s="15">
        <v>300</v>
      </c>
      <c r="J242" s="77">
        <v>2</v>
      </c>
      <c r="K242" s="92"/>
    </row>
    <row r="243" spans="1:11" ht="50">
      <c r="A243" s="14" t="s">
        <v>3155</v>
      </c>
      <c r="B243" s="14"/>
      <c r="C243" s="14" t="s">
        <v>3416</v>
      </c>
      <c r="D243" s="326" t="s">
        <v>3417</v>
      </c>
      <c r="E243" s="16">
        <v>46000</v>
      </c>
      <c r="F243" s="14" t="s">
        <v>3418</v>
      </c>
      <c r="G243" s="14" t="s">
        <v>3283</v>
      </c>
      <c r="H243" s="14" t="s">
        <v>3145</v>
      </c>
      <c r="I243" s="15">
        <v>935</v>
      </c>
      <c r="J243" s="77">
        <v>1</v>
      </c>
      <c r="K243" s="92"/>
    </row>
    <row r="244" spans="1:11" ht="70">
      <c r="A244" s="14" t="s">
        <v>3155</v>
      </c>
      <c r="B244" s="14"/>
      <c r="C244" s="14" t="s">
        <v>3419</v>
      </c>
      <c r="D244" s="326" t="s">
        <v>3420</v>
      </c>
      <c r="E244" s="16">
        <v>46000</v>
      </c>
      <c r="F244" s="14" t="s">
        <v>3421</v>
      </c>
      <c r="G244" s="14" t="s">
        <v>3422</v>
      </c>
      <c r="H244" s="14" t="s">
        <v>3364</v>
      </c>
      <c r="I244" s="15">
        <v>4060</v>
      </c>
      <c r="J244" s="77">
        <v>1</v>
      </c>
      <c r="K244" s="92"/>
    </row>
    <row r="245" spans="1:11" ht="12.5">
      <c r="A245" s="14" t="s">
        <v>3155</v>
      </c>
      <c r="B245" s="14"/>
      <c r="C245" s="14" t="s">
        <v>3365</v>
      </c>
      <c r="D245" s="16">
        <v>46006</v>
      </c>
      <c r="E245" s="16"/>
      <c r="F245" s="14" t="s">
        <v>3366</v>
      </c>
      <c r="G245" s="14" t="s">
        <v>3367</v>
      </c>
      <c r="H245" s="14" t="s">
        <v>3368</v>
      </c>
      <c r="I245" s="15">
        <v>100</v>
      </c>
      <c r="J245" s="77">
        <v>5</v>
      </c>
      <c r="K245" s="92"/>
    </row>
    <row r="246" spans="1:11" ht="20">
      <c r="A246" s="14" t="s">
        <v>3155</v>
      </c>
      <c r="B246" s="14"/>
      <c r="C246" s="14" t="s">
        <v>3369</v>
      </c>
      <c r="D246" s="16">
        <v>46006</v>
      </c>
      <c r="E246" s="16"/>
      <c r="F246" s="14" t="s">
        <v>3370</v>
      </c>
      <c r="G246" s="14" t="s">
        <v>3221</v>
      </c>
      <c r="H246" s="14" t="s">
        <v>3222</v>
      </c>
      <c r="I246" s="15">
        <v>1700</v>
      </c>
      <c r="J246" s="77">
        <v>4</v>
      </c>
      <c r="K246" s="92"/>
    </row>
    <row r="247" spans="1:11" ht="20">
      <c r="A247" s="14" t="s">
        <v>3155</v>
      </c>
      <c r="B247" s="14"/>
      <c r="C247" s="14" t="s">
        <v>3371</v>
      </c>
      <c r="D247" s="16">
        <v>45996</v>
      </c>
      <c r="E247" s="16">
        <v>46007</v>
      </c>
      <c r="F247" s="14" t="s">
        <v>3372</v>
      </c>
      <c r="G247" s="14" t="s">
        <v>3283</v>
      </c>
      <c r="H247" s="14" t="s">
        <v>3145</v>
      </c>
      <c r="I247" s="15">
        <v>100</v>
      </c>
      <c r="J247" s="77">
        <v>2</v>
      </c>
      <c r="K247" s="92"/>
    </row>
    <row r="248" spans="1:11" ht="30">
      <c r="A248" s="14" t="s">
        <v>3155</v>
      </c>
      <c r="B248" s="14"/>
      <c r="C248" s="14" t="s">
        <v>3424</v>
      </c>
      <c r="D248" s="326" t="s">
        <v>3425</v>
      </c>
      <c r="E248" s="16">
        <v>46007</v>
      </c>
      <c r="F248" s="14" t="s">
        <v>3426</v>
      </c>
      <c r="G248" s="14" t="s">
        <v>3423</v>
      </c>
      <c r="H248" s="14" t="s">
        <v>3373</v>
      </c>
      <c r="I248" s="15">
        <v>120</v>
      </c>
      <c r="J248" s="77">
        <v>1</v>
      </c>
      <c r="K248" s="92"/>
    </row>
    <row r="249" spans="1:11" ht="20">
      <c r="A249" s="14" t="s">
        <v>3155</v>
      </c>
      <c r="B249" s="14"/>
      <c r="C249" s="14" t="s">
        <v>3374</v>
      </c>
      <c r="D249" s="16">
        <v>45997</v>
      </c>
      <c r="E249" s="16">
        <v>46007</v>
      </c>
      <c r="F249" s="14" t="s">
        <v>3375</v>
      </c>
      <c r="G249" s="14" t="s">
        <v>3376</v>
      </c>
      <c r="H249" s="14" t="s">
        <v>3377</v>
      </c>
      <c r="I249" s="15">
        <v>200</v>
      </c>
      <c r="J249" s="77">
        <v>2</v>
      </c>
      <c r="K249" s="92"/>
    </row>
    <row r="250" spans="1:11" ht="20">
      <c r="A250" s="14" t="s">
        <v>3155</v>
      </c>
      <c r="B250" s="14"/>
      <c r="C250" s="14" t="s">
        <v>3379</v>
      </c>
      <c r="D250" s="326" t="s">
        <v>3380</v>
      </c>
      <c r="E250" s="16">
        <v>46007</v>
      </c>
      <c r="F250" s="14" t="s">
        <v>3378</v>
      </c>
      <c r="G250" s="14" t="s">
        <v>3422</v>
      </c>
      <c r="H250" s="14" t="s">
        <v>3364</v>
      </c>
      <c r="I250" s="15">
        <v>300</v>
      </c>
      <c r="J250" s="77">
        <v>2</v>
      </c>
      <c r="K250" s="92"/>
    </row>
    <row r="251" spans="1:11" ht="50">
      <c r="A251" s="14" t="s">
        <v>3155</v>
      </c>
      <c r="B251" s="14"/>
      <c r="C251" s="14" t="s">
        <v>3428</v>
      </c>
      <c r="D251" s="326" t="s">
        <v>3429</v>
      </c>
      <c r="E251" s="16">
        <v>46009</v>
      </c>
      <c r="F251" s="14" t="s">
        <v>3427</v>
      </c>
      <c r="G251" s="14" t="s">
        <v>3279</v>
      </c>
      <c r="H251" s="14" t="s">
        <v>3381</v>
      </c>
      <c r="I251" s="15">
        <v>495</v>
      </c>
      <c r="J251" s="77">
        <v>1</v>
      </c>
      <c r="K251" s="92"/>
    </row>
    <row r="252" spans="1:11" ht="30">
      <c r="A252" s="14" t="s">
        <v>3155</v>
      </c>
      <c r="B252" s="14"/>
      <c r="C252" s="14" t="s">
        <v>3433</v>
      </c>
      <c r="D252" s="16">
        <v>45757</v>
      </c>
      <c r="E252" s="16">
        <v>46009</v>
      </c>
      <c r="F252" s="14" t="s">
        <v>3434</v>
      </c>
      <c r="G252" s="14" t="s">
        <v>3432</v>
      </c>
      <c r="H252" s="14" t="s">
        <v>3382</v>
      </c>
      <c r="I252" s="15">
        <v>980</v>
      </c>
      <c r="J252" s="77">
        <v>1</v>
      </c>
      <c r="K252" s="92"/>
    </row>
    <row r="253" spans="1:11" ht="20">
      <c r="A253" s="14" t="s">
        <v>3155</v>
      </c>
      <c r="B253" s="14"/>
      <c r="C253" s="14" t="s">
        <v>3438</v>
      </c>
      <c r="D253" s="16">
        <v>45904</v>
      </c>
      <c r="E253" s="16">
        <v>46009</v>
      </c>
      <c r="F253" s="14" t="s">
        <v>3437</v>
      </c>
      <c r="G253" s="14"/>
      <c r="H253" s="14" t="s">
        <v>3383</v>
      </c>
      <c r="I253" s="15">
        <v>30</v>
      </c>
      <c r="J253" s="77">
        <v>1</v>
      </c>
      <c r="K253" s="92"/>
    </row>
    <row r="254" spans="1:11" ht="20">
      <c r="A254" s="14" t="s">
        <v>3155</v>
      </c>
      <c r="B254" s="14"/>
      <c r="C254" s="14" t="s">
        <v>3435</v>
      </c>
      <c r="D254" s="16">
        <v>45742</v>
      </c>
      <c r="E254" s="16">
        <v>46013</v>
      </c>
      <c r="F254" s="14" t="s">
        <v>3436</v>
      </c>
      <c r="G254" s="14" t="s">
        <v>2627</v>
      </c>
      <c r="H254" s="14" t="s">
        <v>3384</v>
      </c>
      <c r="I254" s="15">
        <v>180</v>
      </c>
      <c r="J254" s="77">
        <v>1</v>
      </c>
      <c r="K254" s="92"/>
    </row>
    <row r="255" spans="1:11" ht="100">
      <c r="A255" s="14" t="s">
        <v>3156</v>
      </c>
      <c r="B255" s="14"/>
      <c r="C255" s="14" t="s">
        <v>3403</v>
      </c>
      <c r="D255" s="326" t="s">
        <v>3402</v>
      </c>
      <c r="E255" s="16">
        <v>46013</v>
      </c>
      <c r="F255" s="14" t="s">
        <v>3385</v>
      </c>
      <c r="G255" s="14"/>
      <c r="H255" s="14" t="s">
        <v>3022</v>
      </c>
      <c r="I255" s="15">
        <v>1999.47</v>
      </c>
      <c r="J255" s="77"/>
      <c r="K255" s="92"/>
    </row>
    <row r="256" spans="1:11" ht="12.5">
      <c r="A256" s="14" t="s">
        <v>3155</v>
      </c>
      <c r="B256" s="14"/>
      <c r="C256" s="14" t="s">
        <v>3386</v>
      </c>
      <c r="D256" s="16">
        <v>46014</v>
      </c>
      <c r="E256" s="16"/>
      <c r="F256" s="14" t="s">
        <v>3387</v>
      </c>
      <c r="G256" s="14" t="s">
        <v>3037</v>
      </c>
      <c r="H256" s="14" t="s">
        <v>3038</v>
      </c>
      <c r="I256" s="15">
        <v>35.549999999999997</v>
      </c>
      <c r="J256" s="77">
        <v>4</v>
      </c>
      <c r="K256" s="92"/>
    </row>
    <row r="257" spans="1:11" ht="20">
      <c r="A257" s="14" t="s">
        <v>3155</v>
      </c>
      <c r="B257" s="14"/>
      <c r="C257" s="14" t="s">
        <v>3249</v>
      </c>
      <c r="D257" s="16">
        <v>46014</v>
      </c>
      <c r="E257" s="16"/>
      <c r="F257" s="14" t="s">
        <v>3388</v>
      </c>
      <c r="G257" s="14" t="s">
        <v>3125</v>
      </c>
      <c r="H257" s="14" t="s">
        <v>3126</v>
      </c>
      <c r="I257" s="15">
        <v>177.93</v>
      </c>
      <c r="J257" s="77">
        <v>4</v>
      </c>
      <c r="K257" s="92"/>
    </row>
    <row r="258" spans="1:11" ht="20">
      <c r="A258" s="14" t="s">
        <v>3155</v>
      </c>
      <c r="B258" s="14"/>
      <c r="C258" s="14" t="s">
        <v>3389</v>
      </c>
      <c r="D258" s="16">
        <v>46014</v>
      </c>
      <c r="E258" s="16"/>
      <c r="F258" s="14" t="s">
        <v>3390</v>
      </c>
      <c r="G258" s="14" t="s">
        <v>3119</v>
      </c>
      <c r="H258" s="14" t="s">
        <v>3120</v>
      </c>
      <c r="I258" s="15">
        <v>700</v>
      </c>
      <c r="J258" s="77">
        <v>4</v>
      </c>
      <c r="K258" s="92"/>
    </row>
    <row r="259" spans="1:11" ht="30">
      <c r="A259" s="14" t="s">
        <v>3155</v>
      </c>
      <c r="B259" s="14"/>
      <c r="C259" s="14" t="s">
        <v>267</v>
      </c>
      <c r="D259" s="326">
        <v>45993</v>
      </c>
      <c r="E259" s="16">
        <v>46020</v>
      </c>
      <c r="F259" s="14" t="s">
        <v>3391</v>
      </c>
      <c r="G259" s="14" t="s">
        <v>3280</v>
      </c>
      <c r="H259" s="14" t="s">
        <v>3131</v>
      </c>
      <c r="I259" s="15">
        <v>30</v>
      </c>
      <c r="J259" s="77">
        <v>1</v>
      </c>
      <c r="K259" s="92"/>
    </row>
    <row r="260" spans="1:11" ht="30">
      <c r="A260" s="14" t="s">
        <v>3155</v>
      </c>
      <c r="B260" s="14"/>
      <c r="C260" s="14" t="s">
        <v>3430</v>
      </c>
      <c r="D260" s="326" t="s">
        <v>3431</v>
      </c>
      <c r="E260" s="16">
        <v>46020</v>
      </c>
      <c r="F260" s="14" t="s">
        <v>3392</v>
      </c>
      <c r="G260" s="14" t="s">
        <v>3279</v>
      </c>
      <c r="H260" s="14" t="s">
        <v>3381</v>
      </c>
      <c r="I260" s="15">
        <v>270</v>
      </c>
      <c r="J260" s="77">
        <v>1</v>
      </c>
      <c r="K260" s="92"/>
    </row>
    <row r="261" spans="1:11" ht="60">
      <c r="A261" s="14" t="s">
        <v>3156</v>
      </c>
      <c r="B261" s="14"/>
      <c r="C261" s="14" t="s">
        <v>3404</v>
      </c>
      <c r="D261" s="326" t="s">
        <v>3405</v>
      </c>
      <c r="E261" s="16">
        <v>46020</v>
      </c>
      <c r="F261" s="14" t="s">
        <v>3393</v>
      </c>
      <c r="G261" s="14"/>
      <c r="H261" s="14" t="s">
        <v>3022</v>
      </c>
      <c r="I261" s="15">
        <v>2678.39</v>
      </c>
      <c r="J261" s="77"/>
      <c r="K261" s="92"/>
    </row>
    <row r="262" spans="1:11" ht="12.5">
      <c r="A262" s="14" t="s">
        <v>3155</v>
      </c>
      <c r="B262" s="14"/>
      <c r="C262" s="14" t="s">
        <v>3394</v>
      </c>
      <c r="D262" s="16">
        <v>46020</v>
      </c>
      <c r="E262" s="16"/>
      <c r="F262" s="14" t="s">
        <v>3395</v>
      </c>
      <c r="G262" s="14" t="s">
        <v>3353</v>
      </c>
      <c r="H262" s="14" t="s">
        <v>3354</v>
      </c>
      <c r="I262" s="15">
        <v>6720</v>
      </c>
      <c r="J262" s="77">
        <v>2</v>
      </c>
      <c r="K262" s="92"/>
    </row>
    <row r="263" spans="1:11" ht="12.5">
      <c r="A263" s="14" t="s">
        <v>3155</v>
      </c>
      <c r="B263" s="14"/>
      <c r="C263" s="14" t="s">
        <v>3396</v>
      </c>
      <c r="D263" s="16">
        <v>46021</v>
      </c>
      <c r="E263" s="16"/>
      <c r="F263" s="14" t="s">
        <v>3397</v>
      </c>
      <c r="G263" s="14" t="s">
        <v>3014</v>
      </c>
      <c r="H263" s="14" t="s">
        <v>3015</v>
      </c>
      <c r="I263" s="15">
        <v>300</v>
      </c>
      <c r="J263" s="77">
        <v>5</v>
      </c>
      <c r="K263" s="92"/>
    </row>
    <row r="264" spans="1:11" ht="12.5">
      <c r="A264" s="14" t="s">
        <v>3155</v>
      </c>
      <c r="B264" s="14"/>
      <c r="C264" s="14"/>
      <c r="D264" s="16">
        <v>46022</v>
      </c>
      <c r="E264" s="16"/>
      <c r="F264" s="14" t="s">
        <v>3045</v>
      </c>
      <c r="G264" s="14" t="s">
        <v>3046</v>
      </c>
      <c r="H264" s="14" t="s">
        <v>3047</v>
      </c>
      <c r="I264" s="15">
        <v>3.65</v>
      </c>
      <c r="J264" s="77">
        <v>4</v>
      </c>
      <c r="K264" s="92"/>
    </row>
    <row r="265" spans="1:11" ht="12.5">
      <c r="A265" s="14" t="s">
        <v>3155</v>
      </c>
      <c r="B265" s="14"/>
      <c r="C265" s="14"/>
      <c r="D265" s="16">
        <v>46022</v>
      </c>
      <c r="E265" s="16"/>
      <c r="F265" s="14" t="s">
        <v>3113</v>
      </c>
      <c r="G265" s="14" t="s">
        <v>3046</v>
      </c>
      <c r="H265" s="14" t="s">
        <v>3047</v>
      </c>
      <c r="I265" s="15">
        <v>13</v>
      </c>
      <c r="J265" s="77">
        <v>4</v>
      </c>
      <c r="K265" s="92"/>
    </row>
    <row r="266" spans="1:11" ht="20">
      <c r="A266" s="14" t="s">
        <v>3155</v>
      </c>
      <c r="B266" s="14"/>
      <c r="C266" s="14" t="s">
        <v>3440</v>
      </c>
      <c r="D266" s="16">
        <v>46029</v>
      </c>
      <c r="E266" s="16"/>
      <c r="F266" s="14" t="s">
        <v>3441</v>
      </c>
      <c r="G266" s="14" t="s">
        <v>3221</v>
      </c>
      <c r="H266" s="14" t="s">
        <v>3222</v>
      </c>
      <c r="I266" s="15">
        <v>1700</v>
      </c>
      <c r="J266" s="77">
        <v>5</v>
      </c>
      <c r="K266" s="92"/>
    </row>
    <row r="267" spans="1:11" ht="12.5">
      <c r="A267" s="14" t="s">
        <v>3155</v>
      </c>
      <c r="B267" s="14"/>
      <c r="C267" s="14" t="s">
        <v>3442</v>
      </c>
      <c r="D267" s="16">
        <v>46041</v>
      </c>
      <c r="E267" s="16"/>
      <c r="F267" s="14" t="s">
        <v>3443</v>
      </c>
      <c r="G267" s="14" t="s">
        <v>3444</v>
      </c>
      <c r="H267" s="14" t="s">
        <v>3445</v>
      </c>
      <c r="I267" s="15">
        <v>5372.4</v>
      </c>
      <c r="J267" s="77">
        <v>3</v>
      </c>
      <c r="K267" s="92"/>
    </row>
    <row r="268" spans="1:11" ht="12.5">
      <c r="A268" s="14" t="s">
        <v>3155</v>
      </c>
      <c r="B268" s="14"/>
      <c r="C268" s="14"/>
      <c r="D268" s="16">
        <v>46057</v>
      </c>
      <c r="E268" s="16"/>
      <c r="F268" s="14" t="s">
        <v>3446</v>
      </c>
      <c r="G268" s="14" t="s">
        <v>3010</v>
      </c>
      <c r="H268" s="14" t="s">
        <v>3011</v>
      </c>
      <c r="I268" s="15">
        <v>449.44</v>
      </c>
      <c r="J268" s="77">
        <v>5</v>
      </c>
      <c r="K268" s="92"/>
    </row>
    <row r="269" spans="1:11" ht="12.5">
      <c r="A269" s="14" t="s">
        <v>3155</v>
      </c>
      <c r="B269" s="14"/>
      <c r="C269" s="14"/>
      <c r="D269" s="16">
        <v>46058</v>
      </c>
      <c r="E269" s="16"/>
      <c r="F269" s="14" t="s">
        <v>3447</v>
      </c>
      <c r="G269" s="14"/>
      <c r="H269" s="14" t="s">
        <v>3448</v>
      </c>
      <c r="I269" s="15">
        <v>1400</v>
      </c>
      <c r="J269" s="77">
        <v>5</v>
      </c>
      <c r="K269" s="92"/>
    </row>
    <row r="270" spans="1:11" ht="12.5">
      <c r="A270" s="14" t="s">
        <v>3155</v>
      </c>
      <c r="B270" s="14"/>
      <c r="C270" s="14"/>
      <c r="D270" s="16">
        <v>46063</v>
      </c>
      <c r="E270" s="16"/>
      <c r="F270" s="14" t="s">
        <v>3449</v>
      </c>
      <c r="G270" s="14"/>
      <c r="H270" s="14" t="s">
        <v>3450</v>
      </c>
      <c r="I270" s="15">
        <v>1000</v>
      </c>
      <c r="J270" s="77">
        <v>5</v>
      </c>
      <c r="K270" s="92"/>
    </row>
    <row r="271" spans="1:11" ht="12.5">
      <c r="A271" s="14" t="s">
        <v>3155</v>
      </c>
      <c r="B271" s="14"/>
      <c r="C271" s="14"/>
      <c r="D271" s="16">
        <v>46063</v>
      </c>
      <c r="E271" s="16"/>
      <c r="F271" s="14" t="s">
        <v>3451</v>
      </c>
      <c r="G271" s="14"/>
      <c r="H271" s="14" t="s">
        <v>3452</v>
      </c>
      <c r="I271" s="15">
        <v>401.72</v>
      </c>
      <c r="J271" s="77">
        <v>5</v>
      </c>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c r="A4480" s="14"/>
      <c r="B4480" s="14"/>
      <c r="C4480" s="14"/>
      <c r="D4480" s="16"/>
      <c r="E4480" s="16"/>
      <c r="F4480" s="14"/>
      <c r="G4480" s="14"/>
      <c r="H4480" s="14"/>
      <c r="I4480" s="15"/>
      <c r="J4480" s="77"/>
    </row>
    <row r="4481" spans="1:10">
      <c r="A4481" s="14"/>
      <c r="B4481" s="14"/>
      <c r="C4481" s="14"/>
      <c r="D4481" s="16"/>
      <c r="E4481" s="16"/>
      <c r="F4481" s="14"/>
      <c r="G4481" s="14"/>
      <c r="H4481" s="14"/>
      <c r="I4481" s="15"/>
      <c r="J4481" s="77"/>
    </row>
    <row r="4482" spans="1:10">
      <c r="A4482" s="14"/>
      <c r="B4482" s="14"/>
      <c r="C4482" s="14"/>
      <c r="D4482" s="16"/>
      <c r="E4482" s="16"/>
      <c r="F4482" s="14"/>
      <c r="G4482" s="14"/>
      <c r="H4482" s="14"/>
      <c r="I4482" s="15"/>
      <c r="J4482" s="77"/>
    </row>
    <row r="4483" spans="1:10">
      <c r="A4483" s="14"/>
      <c r="B4483" s="14"/>
      <c r="C4483" s="14"/>
      <c r="D4483" s="16"/>
      <c r="E4483" s="16"/>
      <c r="F4483" s="14"/>
      <c r="G4483" s="14"/>
      <c r="H4483" s="14"/>
      <c r="I4483" s="15"/>
      <c r="J4483" s="77"/>
    </row>
    <row r="4484" spans="1:10">
      <c r="A4484" s="14"/>
      <c r="B4484" s="14"/>
      <c r="C4484" s="14"/>
      <c r="D4484" s="16"/>
      <c r="E4484" s="16"/>
      <c r="F4484" s="14"/>
      <c r="G4484" s="14"/>
      <c r="H4484" s="14"/>
      <c r="I4484" s="15"/>
      <c r="J4484" s="77"/>
    </row>
    <row r="4485" spans="1:10">
      <c r="A4485" s="14"/>
      <c r="B4485" s="14"/>
      <c r="C4485" s="14"/>
      <c r="D4485" s="16"/>
      <c r="E4485" s="16"/>
      <c r="F4485" s="14"/>
      <c r="G4485" s="14"/>
      <c r="H4485" s="14"/>
      <c r="I4485" s="15"/>
      <c r="J4485" s="77"/>
    </row>
    <row r="4486" spans="1:10">
      <c r="A4486" s="14"/>
      <c r="B4486" s="14"/>
      <c r="C4486" s="14"/>
      <c r="D4486" s="16"/>
      <c r="E4486" s="16"/>
      <c r="F4486" s="14"/>
      <c r="G4486" s="14"/>
      <c r="H4486" s="14"/>
      <c r="I4486" s="15"/>
      <c r="J4486" s="77"/>
    </row>
    <row r="4487" spans="1:10">
      <c r="A4487" s="14"/>
      <c r="B4487" s="14"/>
      <c r="C4487" s="14"/>
      <c r="D4487" s="16"/>
      <c r="E4487" s="16"/>
      <c r="F4487" s="14"/>
      <c r="G4487" s="14"/>
      <c r="H4487" s="14"/>
      <c r="I4487" s="15"/>
      <c r="J4487" s="77"/>
    </row>
    <row r="4488" spans="1:10">
      <c r="A4488" s="14"/>
      <c r="B4488" s="14"/>
      <c r="C4488" s="14"/>
      <c r="D4488" s="16"/>
      <c r="E4488" s="16"/>
      <c r="F4488" s="14"/>
      <c r="G4488" s="14"/>
      <c r="H4488" s="14"/>
      <c r="I4488" s="15"/>
      <c r="J4488" s="77"/>
    </row>
    <row r="4489" spans="1:10">
      <c r="A4489" s="14"/>
      <c r="B4489" s="14"/>
      <c r="C4489" s="14"/>
      <c r="D4489" s="16"/>
      <c r="E4489" s="16"/>
      <c r="F4489" s="14"/>
      <c r="G4489" s="14"/>
      <c r="H4489" s="14"/>
      <c r="I4489" s="15"/>
      <c r="J4489" s="77"/>
    </row>
    <row r="4490" spans="1:10">
      <c r="A4490" s="14"/>
      <c r="B4490" s="14"/>
      <c r="C4490" s="14"/>
      <c r="D4490" s="16"/>
      <c r="E4490" s="16"/>
      <c r="F4490" s="14"/>
      <c r="G4490" s="14"/>
      <c r="H4490" s="14"/>
      <c r="I4490" s="15"/>
      <c r="J4490" s="77"/>
    </row>
    <row r="4491" spans="1:10">
      <c r="A4491" s="14"/>
      <c r="B4491" s="14"/>
      <c r="C4491" s="14"/>
      <c r="D4491" s="16"/>
      <c r="E4491" s="16"/>
      <c r="F4491" s="14"/>
      <c r="G4491" s="14"/>
      <c r="H4491" s="14"/>
      <c r="I4491" s="15"/>
      <c r="J4491" s="77"/>
    </row>
    <row r="4492" spans="1:10">
      <c r="A4492" s="14"/>
      <c r="B4492" s="14"/>
      <c r="C4492" s="14"/>
      <c r="D4492" s="16"/>
      <c r="E4492" s="16"/>
      <c r="F4492" s="14"/>
      <c r="G4492" s="14"/>
      <c r="H4492" s="14"/>
      <c r="I4492" s="15"/>
      <c r="J4492" s="77"/>
    </row>
    <row r="4493" spans="1:10">
      <c r="A4493" s="14"/>
      <c r="B4493" s="14"/>
      <c r="C4493" s="14"/>
      <c r="D4493" s="16"/>
      <c r="E4493" s="16"/>
      <c r="F4493" s="14"/>
      <c r="G4493" s="14"/>
      <c r="H4493" s="14"/>
      <c r="I4493" s="15"/>
      <c r="J4493" s="77"/>
    </row>
    <row r="4494" spans="1:10">
      <c r="A4494" s="14"/>
      <c r="B4494" s="14"/>
      <c r="C4494" s="14"/>
      <c r="D4494" s="16"/>
      <c r="E4494" s="16"/>
      <c r="F4494" s="14"/>
      <c r="G4494" s="14"/>
      <c r="H4494" s="14"/>
      <c r="I4494" s="15"/>
      <c r="J4494" s="77"/>
    </row>
    <row r="4495" spans="1:10">
      <c r="A4495" s="14"/>
      <c r="B4495" s="14"/>
      <c r="C4495" s="14"/>
      <c r="D4495" s="16"/>
      <c r="E4495" s="16"/>
      <c r="F4495" s="14"/>
      <c r="G4495" s="14"/>
      <c r="H4495" s="14"/>
      <c r="I4495" s="15"/>
      <c r="J4495" s="77"/>
    </row>
    <row r="4496" spans="1:10">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sheetData>
  <dataConsolidate/>
  <mergeCells count="5">
    <mergeCell ref="A100:H100"/>
    <mergeCell ref="I101:J101"/>
    <mergeCell ref="I100:J100"/>
    <mergeCell ref="A101:H101"/>
    <mergeCell ref="A105:J105"/>
  </mergeCells>
  <conditionalFormatting sqref="A186:J187 J170:J230 A188:G188 I188:J188 A195:J197 A191:F191 A192:E193 A194:F194 H191:J194 A204:J204 A198:E198 A199:F199 A200:E203 A208:J209 A205:F205 A206:E207 I205:J207 A210:E210 A211:F211 I210:J211 A212:J213 A214:E214 H214:J214 H198:J203 A218:E220 H218:J219 A221:F221 I220:J221 A222:J223 A224:F224 I224:J224 G225:J226 H227:J228 A225:E228 A107:J164 A215:J217 A189:J190 A229:J4993">
    <cfRule type="expression" dxfId="497" priority="502" stopIfTrue="1">
      <formula>$A107&lt;&gt;""</formula>
    </cfRule>
  </conditionalFormatting>
  <conditionalFormatting sqref="A1105:H1106">
    <cfRule type="expression" dxfId="496" priority="513" stopIfTrue="1">
      <formula>$A1105&lt;&gt;""</formula>
    </cfRule>
  </conditionalFormatting>
  <conditionalFormatting sqref="A170:J174 H165:J167 A165:E169 G168:J168 H169:J169 A177:J183 A175:E175 A176:F176 H175:J176 A184:F185 H184:J184 I185:J185">
    <cfRule type="expression" dxfId="495" priority="473" stopIfTrue="1">
      <formula>$A165&lt;&gt;""</formula>
    </cfRule>
  </conditionalFormatting>
  <conditionalFormatting sqref="B465:E470">
    <cfRule type="expression" dxfId="494" priority="604" stopIfTrue="1">
      <formula>$A465&lt;&gt;""</formula>
    </cfRule>
  </conditionalFormatting>
  <conditionalFormatting sqref="B477:E481">
    <cfRule type="expression" dxfId="493" priority="639" stopIfTrue="1">
      <formula>$A477&lt;&gt;""</formula>
    </cfRule>
  </conditionalFormatting>
  <conditionalFormatting sqref="B682:E682">
    <cfRule type="expression" dxfId="492" priority="531" stopIfTrue="1">
      <formula>$A682&lt;&gt;""</formula>
    </cfRule>
  </conditionalFormatting>
  <conditionalFormatting sqref="B684:E684 H684:I684 B685:I686 B687:E692 H687:I692">
    <cfRule type="expression" dxfId="491" priority="491" stopIfTrue="1">
      <formula>$A684&lt;&gt;""</formula>
    </cfRule>
  </conditionalFormatting>
  <conditionalFormatting sqref="B694:E694 H694:I694">
    <cfRule type="expression" dxfId="490" priority="482" stopIfTrue="1">
      <formula>$A694&lt;&gt;""</formula>
    </cfRule>
  </conditionalFormatting>
  <conditionalFormatting sqref="B812:E812">
    <cfRule type="expression" dxfId="489" priority="554" stopIfTrue="1">
      <formula>$A812&lt;&gt;""</formula>
    </cfRule>
  </conditionalFormatting>
  <conditionalFormatting sqref="B1103:E1103">
    <cfRule type="expression" dxfId="488" priority="600" stopIfTrue="1">
      <formula>$A1103&lt;&gt;""</formula>
    </cfRule>
  </conditionalFormatting>
  <conditionalFormatting sqref="B1107:E1107">
    <cfRule type="expression" dxfId="487" priority="656" stopIfTrue="1">
      <formula>$A1107&lt;&gt;""</formula>
    </cfRule>
  </conditionalFormatting>
  <conditionalFormatting sqref="B1124:E1129">
    <cfRule type="expression" dxfId="486" priority="646" stopIfTrue="1">
      <formula>$A1124&lt;&gt;""</formula>
    </cfRule>
  </conditionalFormatting>
  <conditionalFormatting sqref="B1131:E1141">
    <cfRule type="expression" dxfId="485" priority="514" stopIfTrue="1">
      <formula>$A1131&lt;&gt;""</formula>
    </cfRule>
  </conditionalFormatting>
  <conditionalFormatting sqref="B1145:E1145">
    <cfRule type="expression" dxfId="484" priority="540" stopIfTrue="1">
      <formula>$A1145&lt;&gt;""</formula>
    </cfRule>
  </conditionalFormatting>
  <conditionalFormatting sqref="B1246:E1253 I1246:J1263">
    <cfRule type="expression" dxfId="483" priority="590" stopIfTrue="1">
      <formula>$A1246&lt;&gt;""</formula>
    </cfRule>
  </conditionalFormatting>
  <conditionalFormatting sqref="B1286:E1294">
    <cfRule type="expression" dxfId="482" priority="625" stopIfTrue="1">
      <formula>$A1286&lt;&gt;""</formula>
    </cfRule>
  </conditionalFormatting>
  <conditionalFormatting sqref="B1296:E1319">
    <cfRule type="expression" dxfId="481" priority="504" stopIfTrue="1">
      <formula>$A1296&lt;&gt;""</formula>
    </cfRule>
  </conditionalFormatting>
  <conditionalFormatting sqref="B1353:E1356">
    <cfRule type="expression" dxfId="480" priority="521" stopIfTrue="1">
      <formula>$A1353&lt;&gt;""</formula>
    </cfRule>
  </conditionalFormatting>
  <conditionalFormatting sqref="B1358:E1360">
    <cfRule type="expression" dxfId="479" priority="726" stopIfTrue="1">
      <formula>$A1358&lt;&gt;""</formula>
    </cfRule>
  </conditionalFormatting>
  <conditionalFormatting sqref="B1362:E1372">
    <cfRule type="expression" dxfId="478" priority="545" stopIfTrue="1">
      <formula>$A1362&lt;&gt;""</formula>
    </cfRule>
  </conditionalFormatting>
  <conditionalFormatting sqref="B1386:E1397">
    <cfRule type="expression" dxfId="477" priority="583" stopIfTrue="1">
      <formula>$A1386&lt;&gt;""</formula>
    </cfRule>
  </conditionalFormatting>
  <conditionalFormatting sqref="B1405:E1443">
    <cfRule type="expression" dxfId="476" priority="620" stopIfTrue="1">
      <formula>$A1405&lt;&gt;""</formula>
    </cfRule>
  </conditionalFormatting>
  <conditionalFormatting sqref="B1446:E1451">
    <cfRule type="expression" dxfId="475" priority="690" stopIfTrue="1">
      <formula>$A1446&lt;&gt;""</formula>
    </cfRule>
  </conditionalFormatting>
  <conditionalFormatting sqref="B482:G482">
    <cfRule type="expression" dxfId="474" priority="640" stopIfTrue="1">
      <formula>$A482&lt;&gt;""</formula>
    </cfRule>
  </conditionalFormatting>
  <conditionalFormatting sqref="B471:H476">
    <cfRule type="expression" dxfId="473" priority="660" stopIfTrue="1">
      <formula>$A471&lt;&gt;""</formula>
    </cfRule>
  </conditionalFormatting>
  <conditionalFormatting sqref="B483:H489">
    <cfRule type="expression" dxfId="472" priority="616" stopIfTrue="1">
      <formula>$A483&lt;&gt;""</formula>
    </cfRule>
  </conditionalFormatting>
  <conditionalFormatting sqref="B1060:H1075">
    <cfRule type="expression" dxfId="471" priority="686" stopIfTrue="1">
      <formula>$A1060&lt;&gt;""</formula>
    </cfRule>
  </conditionalFormatting>
  <conditionalFormatting sqref="B1265:H1267 B1268:E1281 H1268:H1281">
    <cfRule type="expression" dxfId="470" priority="615" stopIfTrue="1">
      <formula>$A1265&lt;&gt;""</formula>
    </cfRule>
  </conditionalFormatting>
  <conditionalFormatting sqref="B1283:H1285">
    <cfRule type="expression" dxfId="469" priority="510" stopIfTrue="1">
      <formula>$A1283&lt;&gt;""</formula>
    </cfRule>
  </conditionalFormatting>
  <conditionalFormatting sqref="B1357:H1357">
    <cfRule type="expression" dxfId="468" priority="756" stopIfTrue="1">
      <formula>$A1357&lt;&gt;""</formula>
    </cfRule>
  </conditionalFormatting>
  <conditionalFormatting sqref="B1373:H1378">
    <cfRule type="expression" dxfId="467" priority="484" stopIfTrue="1">
      <formula>$A1373&lt;&gt;""</formula>
    </cfRule>
  </conditionalFormatting>
  <conditionalFormatting sqref="B1403:H1404">
    <cfRule type="expression" dxfId="466" priority="663" stopIfTrue="1">
      <formula>$A1403&lt;&gt;""</formula>
    </cfRule>
  </conditionalFormatting>
  <conditionalFormatting sqref="B177:I183 I189:I230 B175:E175 B176:F176 H175:I176 B184:F185 H184:I184 I185 B189:E244">
    <cfRule type="expression" dxfId="465" priority="713" stopIfTrue="1">
      <formula>$A175&lt;&gt;""</formula>
    </cfRule>
  </conditionalFormatting>
  <conditionalFormatting sqref="B245:I245">
    <cfRule type="expression" dxfId="464" priority="727" stopIfTrue="1">
      <formula>$A245&lt;&gt;""</formula>
    </cfRule>
  </conditionalFormatting>
  <conditionalFormatting sqref="B269:I313">
    <cfRule type="expression" dxfId="463" priority="560" stopIfTrue="1">
      <formula>$A269&lt;&gt;""</formula>
    </cfRule>
  </conditionalFormatting>
  <conditionalFormatting sqref="B490:I492">
    <cfRule type="expression" dxfId="462" priority="562" stopIfTrue="1">
      <formula>$A490&lt;&gt;""</formula>
    </cfRule>
  </conditionalFormatting>
  <conditionalFormatting sqref="B638:I681">
    <cfRule type="expression" dxfId="461" priority="723" stopIfTrue="1">
      <formula>$A638&lt;&gt;""</formula>
    </cfRule>
  </conditionalFormatting>
  <conditionalFormatting sqref="B683:I683">
    <cfRule type="expression" dxfId="460" priority="489" stopIfTrue="1">
      <formula>$A683&lt;&gt;""</formula>
    </cfRule>
  </conditionalFormatting>
  <conditionalFormatting sqref="B1130:I1130">
    <cfRule type="expression" dxfId="459" priority="614" stopIfTrue="1">
      <formula>$A1130&lt;&gt;""</formula>
    </cfRule>
  </conditionalFormatting>
  <conditionalFormatting sqref="B1142:I1144">
    <cfRule type="expression" dxfId="458" priority="483" stopIfTrue="1">
      <formula>$A1142&lt;&gt;""</formula>
    </cfRule>
  </conditionalFormatting>
  <conditionalFormatting sqref="B1146:I1150">
    <cfRule type="expression" dxfId="457" priority="485" stopIfTrue="1">
      <formula>$A1146&lt;&gt;""</formula>
    </cfRule>
  </conditionalFormatting>
  <conditionalFormatting sqref="B1264:I1264 I1265:I1281">
    <cfRule type="expression" dxfId="456" priority="618" stopIfTrue="1">
      <formula>$A1264&lt;&gt;""</formula>
    </cfRule>
  </conditionalFormatting>
  <conditionalFormatting sqref="B1361:I1361">
    <cfRule type="expression" dxfId="455" priority="613" stopIfTrue="1">
      <formula>$A1361&lt;&gt;""</formula>
    </cfRule>
  </conditionalFormatting>
  <conditionalFormatting sqref="B353:J413">
    <cfRule type="expression" dxfId="454" priority="728" stopIfTrue="1">
      <formula>$A353&lt;&gt;""</formula>
    </cfRule>
  </conditionalFormatting>
  <conditionalFormatting sqref="B450:J451">
    <cfRule type="expression" dxfId="453" priority="689" stopIfTrue="1">
      <formula>$A450&lt;&gt;""</formula>
    </cfRule>
  </conditionalFormatting>
  <conditionalFormatting sqref="B592:J618">
    <cfRule type="expression" dxfId="452" priority="469" stopIfTrue="1">
      <formula>$A592&lt;&gt;""</formula>
    </cfRule>
  </conditionalFormatting>
  <conditionalFormatting sqref="B1046:J1047">
    <cfRule type="expression" dxfId="451" priority="684" stopIfTrue="1">
      <formula>$A1046&lt;&gt;""</formula>
    </cfRule>
  </conditionalFormatting>
  <conditionalFormatting sqref="B1120:J1123">
    <cfRule type="expression" dxfId="450" priority="474" stopIfTrue="1">
      <formula>$A1120&lt;&gt;""</formula>
    </cfRule>
  </conditionalFormatting>
  <conditionalFormatting sqref="B1151:J1245">
    <cfRule type="expression" dxfId="449" priority="500" stopIfTrue="1">
      <formula>$A1151&lt;&gt;""</formula>
    </cfRule>
  </conditionalFormatting>
  <conditionalFormatting sqref="B1399:J1399">
    <cfRule type="expression" dxfId="448" priority="665" stopIfTrue="1">
      <formula>$A1399&lt;&gt;""</formula>
    </cfRule>
  </conditionalFormatting>
  <conditionalFormatting sqref="B1454:J4367">
    <cfRule type="expression" dxfId="447" priority="509" stopIfTrue="1">
      <formula>$A1454&lt;&gt;""</formula>
    </cfRule>
  </conditionalFormatting>
  <conditionalFormatting sqref="F190:H190 F194 F191 H191:H194">
    <cfRule type="expression" dxfId="446" priority="591" stopIfTrue="1">
      <formula>$A190&lt;&gt;""</formula>
    </cfRule>
  </conditionalFormatting>
  <conditionalFormatting sqref="F197:H197 H198">
    <cfRule type="expression" dxfId="445" priority="585" stopIfTrue="1">
      <formula>$A197&lt;&gt;""</formula>
    </cfRule>
  </conditionalFormatting>
  <conditionalFormatting sqref="F465:H466">
    <cfRule type="expression" dxfId="444" priority="606" stopIfTrue="1">
      <formula>$A465&lt;&gt;""</formula>
    </cfRule>
  </conditionalFormatting>
  <conditionalFormatting sqref="F469:H470">
    <cfRule type="expression" dxfId="443" priority="696" stopIfTrue="1">
      <formula>$A469&lt;&gt;""</formula>
    </cfRule>
  </conditionalFormatting>
  <conditionalFormatting sqref="F477:H479 H480:H482">
    <cfRule type="expression" dxfId="442" priority="638" stopIfTrue="1">
      <formula>$A477&lt;&gt;""</formula>
    </cfRule>
  </conditionalFormatting>
  <conditionalFormatting sqref="F1124:H1124">
    <cfRule type="expression" dxfId="441" priority="747" stopIfTrue="1">
      <formula>$A1124&lt;&gt;""</formula>
    </cfRule>
  </conditionalFormatting>
  <conditionalFormatting sqref="F1248:H1253">
    <cfRule type="expression" dxfId="440" priority="589" stopIfTrue="1">
      <formula>$A1248&lt;&gt;""</formula>
    </cfRule>
  </conditionalFormatting>
  <conditionalFormatting sqref="F170:I172">
    <cfRule type="expression" dxfId="439" priority="717" stopIfTrue="1">
      <formula>$A170&lt;&gt;""</formula>
    </cfRule>
  </conditionalFormatting>
  <conditionalFormatting sqref="F250:I250">
    <cfRule type="expression" dxfId="438" priority="617" stopIfTrue="1">
      <formula>$A250&lt;&gt;""</formula>
    </cfRule>
  </conditionalFormatting>
  <conditionalFormatting sqref="B165:E174 I231:J231 B463:I464 J463:J492 J638:J696 B693:I693 B695:I696 B804:E804 H804:J804 H812:J812 B819:E819 H819:J819 I1048:J1075 B1104:H1104 I1104:J1119 H1107:H1119 B1108:G1119 I1124:J1129 F1246:H1246 B1254:H1263 J1264:J1281 B1295:H1295 B1320:H1352 I1357:J1360 J1361:J1378 F1406:H1440 F1441:J1443 B1444:H1445 H165:J167 G168:J168 H169:J169 F232:J244">
    <cfRule type="expression" dxfId="437" priority="757" stopIfTrue="1">
      <formula>$A165&lt;&gt;""</formula>
    </cfRule>
  </conditionalFormatting>
  <conditionalFormatting sqref="H189">
    <cfRule type="expression" dxfId="436" priority="597" stopIfTrue="1">
      <formula>$A189&lt;&gt;""</formula>
    </cfRule>
  </conditionalFormatting>
  <conditionalFormatting sqref="H195:H196">
    <cfRule type="expression" dxfId="435" priority="586" stopIfTrue="1">
      <formula>$A195&lt;&gt;""</formula>
    </cfRule>
  </conditionalFormatting>
  <conditionalFormatting sqref="H208:H209 H199:H204 H222:H223 H225:H231 H212:H219">
    <cfRule type="expression" dxfId="434" priority="476" stopIfTrue="1">
      <formula>$A199&lt;&gt;""</formula>
    </cfRule>
  </conditionalFormatting>
  <conditionalFormatting sqref="H467:H468">
    <cfRule type="expression" dxfId="433" priority="610" stopIfTrue="1">
      <formula>$A467&lt;&gt;""</formula>
    </cfRule>
  </conditionalFormatting>
  <conditionalFormatting sqref="H1125:H1129">
    <cfRule type="expression" dxfId="432" priority="648" stopIfTrue="1">
      <formula>$A1125&lt;&gt;""</formula>
    </cfRule>
  </conditionalFormatting>
  <conditionalFormatting sqref="H1247">
    <cfRule type="expression" dxfId="431" priority="659" stopIfTrue="1">
      <formula>$A1247&lt;&gt;""</formula>
    </cfRule>
  </conditionalFormatting>
  <conditionalFormatting sqref="H1286:H1294">
    <cfRule type="expression" dxfId="430" priority="627" stopIfTrue="1">
      <formula>$A1286&lt;&gt;""</formula>
    </cfRule>
  </conditionalFormatting>
  <conditionalFormatting sqref="H1296:H1319">
    <cfRule type="expression" dxfId="429" priority="506" stopIfTrue="1">
      <formula>$A1296&lt;&gt;""</formula>
    </cfRule>
  </conditionalFormatting>
  <conditionalFormatting sqref="H1358:H1360">
    <cfRule type="expression" dxfId="428" priority="725" stopIfTrue="1">
      <formula>$A1358&lt;&gt;""</formula>
    </cfRule>
  </conditionalFormatting>
  <conditionalFormatting sqref="H1362:H1372">
    <cfRule type="expression" dxfId="427" priority="486" stopIfTrue="1">
      <formula>$A1362&lt;&gt;""</formula>
    </cfRule>
  </conditionalFormatting>
  <conditionalFormatting sqref="H1405">
    <cfRule type="expression" dxfId="426" priority="622" stopIfTrue="1">
      <formula>$A1405&lt;&gt;""</formula>
    </cfRule>
  </conditionalFormatting>
  <conditionalFormatting sqref="H1446:H1451">
    <cfRule type="expression" dxfId="425" priority="692" stopIfTrue="1">
      <formula>$A1446&lt;&gt;""</formula>
    </cfRule>
  </conditionalFormatting>
  <conditionalFormatting sqref="H173:I174">
    <cfRule type="expression" dxfId="424" priority="714" stopIfTrue="1">
      <formula>$A173&lt;&gt;""</formula>
    </cfRule>
  </conditionalFormatting>
  <conditionalFormatting sqref="H246:I249">
    <cfRule type="expression" dxfId="423" priority="716" stopIfTrue="1">
      <formula>$A246&lt;&gt;""</formula>
    </cfRule>
  </conditionalFormatting>
  <conditionalFormatting sqref="H251:I251">
    <cfRule type="expression" dxfId="422" priority="592" stopIfTrue="1">
      <formula>$A251&lt;&gt;""</formula>
    </cfRule>
  </conditionalFormatting>
  <conditionalFormatting sqref="H682:I682">
    <cfRule type="expression" dxfId="421" priority="533" stopIfTrue="1">
      <formula>$A682&lt;&gt;""</formula>
    </cfRule>
  </conditionalFormatting>
  <conditionalFormatting sqref="H1131:I1141">
    <cfRule type="expression" dxfId="420" priority="517" stopIfTrue="1">
      <formula>$A1131&lt;&gt;""</formula>
    </cfRule>
  </conditionalFormatting>
  <conditionalFormatting sqref="H1145:I1145">
    <cfRule type="expression" dxfId="419" priority="543" stopIfTrue="1">
      <formula>$A1145&lt;&gt;""</formula>
    </cfRule>
  </conditionalFormatting>
  <conditionalFormatting sqref="H1103:J1103">
    <cfRule type="expression" dxfId="418" priority="599" stopIfTrue="1">
      <formula>$A1103&lt;&gt;""</formula>
    </cfRule>
  </conditionalFormatting>
  <conditionalFormatting sqref="H1353:J1356">
    <cfRule type="expression" dxfId="417" priority="522" stopIfTrue="1">
      <formula>$A1353&lt;&gt;""</formula>
    </cfRule>
  </conditionalFormatting>
  <conditionalFormatting sqref="H1386:J1397">
    <cfRule type="expression" dxfId="416" priority="481" stopIfTrue="1">
      <formula>$A1386&lt;&gt;""</formula>
    </cfRule>
  </conditionalFormatting>
  <conditionalFormatting sqref="I465:I489">
    <cfRule type="expression" dxfId="415" priority="607" stopIfTrue="1">
      <formula>$A465&lt;&gt;""</formula>
    </cfRule>
  </conditionalFormatting>
  <conditionalFormatting sqref="I1362:I1378">
    <cfRule type="expression" dxfId="414" priority="549" stopIfTrue="1">
      <formula>$A1362&lt;&gt;""</formula>
    </cfRule>
  </conditionalFormatting>
  <conditionalFormatting sqref="I1283:J1352">
    <cfRule type="expression" dxfId="413" priority="629" stopIfTrue="1">
      <formula>$A1283&lt;&gt;""</formula>
    </cfRule>
  </conditionalFormatting>
  <conditionalFormatting sqref="I1403:J1440">
    <cfRule type="expression" dxfId="412" priority="624" stopIfTrue="1">
      <formula>$A1403&lt;&gt;""</formula>
    </cfRule>
  </conditionalFormatting>
  <conditionalFormatting sqref="I1444:J1451">
    <cfRule type="expression" dxfId="411" priority="722" stopIfTrue="1">
      <formula>$A1444&lt;&gt;""</formula>
    </cfRule>
  </conditionalFormatting>
  <conditionalFormatting sqref="J1130:J1150">
    <cfRule type="expression" dxfId="410" priority="749" stopIfTrue="1">
      <formula>$A1130&lt;&gt;""</formula>
    </cfRule>
  </conditionalFormatting>
  <conditionalFormatting sqref="B138:I164">
    <cfRule type="expression" dxfId="409" priority="466" stopIfTrue="1">
      <formula>$A138&lt;&gt;""</formula>
    </cfRule>
  </conditionalFormatting>
  <conditionalFormatting sqref="F116:I116">
    <cfRule type="expression" dxfId="408" priority="467" stopIfTrue="1">
      <formula>$A116&lt;&gt;""</formula>
    </cfRule>
  </conditionalFormatting>
  <conditionalFormatting sqref="B110:J110">
    <cfRule type="expression" dxfId="407" priority="464" stopIfTrue="1">
      <formula>$A110&lt;&gt;""</formula>
    </cfRule>
  </conditionalFormatting>
  <conditionalFormatting sqref="F109:I110">
    <cfRule type="expression" dxfId="406" priority="463" stopIfTrue="1">
      <formula>$A109&lt;&gt;""</formula>
    </cfRule>
  </conditionalFormatting>
  <conditionalFormatting sqref="F111">
    <cfRule type="expression" dxfId="405" priority="462" stopIfTrue="1">
      <formula>$A111&lt;&gt;""</formula>
    </cfRule>
  </conditionalFormatting>
  <conditionalFormatting sqref="F111">
    <cfRule type="expression" dxfId="404" priority="461" stopIfTrue="1">
      <formula>$A111&lt;&gt;""</formula>
    </cfRule>
  </conditionalFormatting>
  <conditionalFormatting sqref="G111">
    <cfRule type="expression" dxfId="403" priority="460" stopIfTrue="1">
      <formula>$A111&lt;&gt;""</formula>
    </cfRule>
  </conditionalFormatting>
  <conditionalFormatting sqref="G111">
    <cfRule type="expression" dxfId="402" priority="459" stopIfTrue="1">
      <formula>$A111&lt;&gt;""</formula>
    </cfRule>
  </conditionalFormatting>
  <conditionalFormatting sqref="G111">
    <cfRule type="expression" dxfId="401" priority="458" stopIfTrue="1">
      <formula>$A111&lt;&gt;""</formula>
    </cfRule>
  </conditionalFormatting>
  <conditionalFormatting sqref="H111">
    <cfRule type="expression" dxfId="400" priority="457" stopIfTrue="1">
      <formula>$A111&lt;&gt;""</formula>
    </cfRule>
  </conditionalFormatting>
  <conditionalFormatting sqref="H111">
    <cfRule type="expression" dxfId="399" priority="456" stopIfTrue="1">
      <formula>$A111&lt;&gt;""</formula>
    </cfRule>
  </conditionalFormatting>
  <conditionalFormatting sqref="B116:E116 B118:E118 H118:J118 B121:E121 H121:J121">
    <cfRule type="expression" dxfId="398" priority="455" stopIfTrue="1">
      <formula>$A116&lt;&gt;""</formula>
    </cfRule>
  </conditionalFormatting>
  <conditionalFormatting sqref="F114:J114 F117:I117 H118:I118 H121:I121">
    <cfRule type="expression" dxfId="397" priority="454" stopIfTrue="1">
      <formula>$A114&lt;&gt;""</formula>
    </cfRule>
  </conditionalFormatting>
  <conditionalFormatting sqref="F116">
    <cfRule type="expression" dxfId="396" priority="453" stopIfTrue="1">
      <formula>$A116&lt;&gt;""</formula>
    </cfRule>
  </conditionalFormatting>
  <conditionalFormatting sqref="F116">
    <cfRule type="expression" dxfId="395" priority="452" stopIfTrue="1">
      <formula>$A116&lt;&gt;""</formula>
    </cfRule>
  </conditionalFormatting>
  <conditionalFormatting sqref="G116">
    <cfRule type="expression" dxfId="394" priority="451" stopIfTrue="1">
      <formula>$A116&lt;&gt;""</formula>
    </cfRule>
  </conditionalFormatting>
  <conditionalFormatting sqref="G116">
    <cfRule type="expression" dxfId="393" priority="450" stopIfTrue="1">
      <formula>$A116&lt;&gt;""</formula>
    </cfRule>
  </conditionalFormatting>
  <conditionalFormatting sqref="F118">
    <cfRule type="expression" dxfId="392" priority="449" stopIfTrue="1">
      <formula>$A118&lt;&gt;""</formula>
    </cfRule>
  </conditionalFormatting>
  <conditionalFormatting sqref="F118">
    <cfRule type="expression" dxfId="391" priority="448" stopIfTrue="1">
      <formula>$A118&lt;&gt;""</formula>
    </cfRule>
  </conditionalFormatting>
  <conditionalFormatting sqref="G118">
    <cfRule type="expression" dxfId="390" priority="447" stopIfTrue="1">
      <formula>$A118&lt;&gt;""</formula>
    </cfRule>
  </conditionalFormatting>
  <conditionalFormatting sqref="F121">
    <cfRule type="expression" dxfId="389" priority="446" stopIfTrue="1">
      <formula>$A121&lt;&gt;""</formula>
    </cfRule>
  </conditionalFormatting>
  <conditionalFormatting sqref="G121">
    <cfRule type="expression" dxfId="388" priority="445" stopIfTrue="1">
      <formula>$A121&lt;&gt;""</formula>
    </cfRule>
  </conditionalFormatting>
  <conditionalFormatting sqref="G121">
    <cfRule type="expression" dxfId="387" priority="444" stopIfTrue="1">
      <formula>$A121&lt;&gt;""</formula>
    </cfRule>
  </conditionalFormatting>
  <conditionalFormatting sqref="G121">
    <cfRule type="expression" dxfId="386" priority="443" stopIfTrue="1">
      <formula>$A121&lt;&gt;""</formula>
    </cfRule>
  </conditionalFormatting>
  <conditionalFormatting sqref="G121">
    <cfRule type="expression" dxfId="385" priority="442" stopIfTrue="1">
      <formula>$A121&lt;&gt;""</formula>
    </cfRule>
  </conditionalFormatting>
  <conditionalFormatting sqref="G121">
    <cfRule type="expression" dxfId="384" priority="441" stopIfTrue="1">
      <formula>$A121&lt;&gt;""</formula>
    </cfRule>
  </conditionalFormatting>
  <conditionalFormatting sqref="G121">
    <cfRule type="expression" dxfId="383" priority="440" stopIfTrue="1">
      <formula>$A121&lt;&gt;""</formula>
    </cfRule>
  </conditionalFormatting>
  <conditionalFormatting sqref="G121">
    <cfRule type="expression" dxfId="382" priority="439" stopIfTrue="1">
      <formula>$A121&lt;&gt;""</formula>
    </cfRule>
  </conditionalFormatting>
  <conditionalFormatting sqref="G121">
    <cfRule type="expression" dxfId="381" priority="438" stopIfTrue="1">
      <formula>$A121&lt;&gt;""</formula>
    </cfRule>
  </conditionalFormatting>
  <conditionalFormatting sqref="G121">
    <cfRule type="expression" dxfId="380" priority="437" stopIfTrue="1">
      <formula>$A121&lt;&gt;""</formula>
    </cfRule>
  </conditionalFormatting>
  <conditionalFormatting sqref="G121">
    <cfRule type="expression" dxfId="379" priority="436" stopIfTrue="1">
      <formula>$A121&lt;&gt;""</formula>
    </cfRule>
  </conditionalFormatting>
  <conditionalFormatting sqref="G121">
    <cfRule type="expression" dxfId="378" priority="435" stopIfTrue="1">
      <formula>$A121&lt;&gt;""</formula>
    </cfRule>
  </conditionalFormatting>
  <conditionalFormatting sqref="G121">
    <cfRule type="expression" dxfId="377" priority="434" stopIfTrue="1">
      <formula>$A121&lt;&gt;""</formula>
    </cfRule>
  </conditionalFormatting>
  <conditionalFormatting sqref="G121">
    <cfRule type="expression" dxfId="376" priority="433" stopIfTrue="1">
      <formula>$A121&lt;&gt;""</formula>
    </cfRule>
  </conditionalFormatting>
  <conditionalFormatting sqref="G121">
    <cfRule type="expression" dxfId="375" priority="432" stopIfTrue="1">
      <formula>$A121&lt;&gt;""</formula>
    </cfRule>
  </conditionalFormatting>
  <conditionalFormatting sqref="G124">
    <cfRule type="expression" dxfId="374" priority="431" stopIfTrue="1">
      <formula>$A124&lt;&gt;""</formula>
    </cfRule>
  </conditionalFormatting>
  <conditionalFormatting sqref="F125">
    <cfRule type="expression" dxfId="373" priority="430" stopIfTrue="1">
      <formula>$A125&lt;&gt;""</formula>
    </cfRule>
  </conditionalFormatting>
  <conditionalFormatting sqref="F125">
    <cfRule type="expression" dxfId="372" priority="429" stopIfTrue="1">
      <formula>$A125&lt;&gt;""</formula>
    </cfRule>
  </conditionalFormatting>
  <conditionalFormatting sqref="F125">
    <cfRule type="expression" dxfId="371" priority="428" stopIfTrue="1">
      <formula>$A125&lt;&gt;""</formula>
    </cfRule>
  </conditionalFormatting>
  <conditionalFormatting sqref="F131">
    <cfRule type="expression" dxfId="370" priority="427" stopIfTrue="1">
      <formula>$A131&lt;&gt;""</formula>
    </cfRule>
  </conditionalFormatting>
  <conditionalFormatting sqref="F131">
    <cfRule type="expression" dxfId="369" priority="426" stopIfTrue="1">
      <formula>$A131&lt;&gt;""</formula>
    </cfRule>
  </conditionalFormatting>
  <conditionalFormatting sqref="G131">
    <cfRule type="expression" dxfId="368" priority="425" stopIfTrue="1">
      <formula>$A131&lt;&gt;""</formula>
    </cfRule>
  </conditionalFormatting>
  <conditionalFormatting sqref="H131">
    <cfRule type="expression" dxfId="367" priority="424" stopIfTrue="1">
      <formula>$A131&lt;&gt;""</formula>
    </cfRule>
  </conditionalFormatting>
  <conditionalFormatting sqref="H131">
    <cfRule type="expression" dxfId="366" priority="423" stopIfTrue="1">
      <formula>$A131&lt;&gt;""</formula>
    </cfRule>
  </conditionalFormatting>
  <conditionalFormatting sqref="F142">
    <cfRule type="expression" dxfId="365" priority="422" stopIfTrue="1">
      <formula>$A142&lt;&gt;""</formula>
    </cfRule>
  </conditionalFormatting>
  <conditionalFormatting sqref="G142">
    <cfRule type="expression" dxfId="364" priority="421" stopIfTrue="1">
      <formula>$A142&lt;&gt;""</formula>
    </cfRule>
  </conditionalFormatting>
  <conditionalFormatting sqref="G142">
    <cfRule type="expression" dxfId="363" priority="420" stopIfTrue="1">
      <formula>$A142&lt;&gt;""</formula>
    </cfRule>
  </conditionalFormatting>
  <conditionalFormatting sqref="G142">
    <cfRule type="expression" dxfId="362" priority="419" stopIfTrue="1">
      <formula>$A142&lt;&gt;""</formula>
    </cfRule>
  </conditionalFormatting>
  <conditionalFormatting sqref="G142">
    <cfRule type="expression" dxfId="361" priority="418" stopIfTrue="1">
      <formula>$A142&lt;&gt;""</formula>
    </cfRule>
  </conditionalFormatting>
  <conditionalFormatting sqref="G142">
    <cfRule type="expression" dxfId="360" priority="417" stopIfTrue="1">
      <formula>$A142&lt;&gt;""</formula>
    </cfRule>
  </conditionalFormatting>
  <conditionalFormatting sqref="G142">
    <cfRule type="expression" dxfId="359" priority="416" stopIfTrue="1">
      <formula>$A142&lt;&gt;""</formula>
    </cfRule>
  </conditionalFormatting>
  <conditionalFormatting sqref="G142">
    <cfRule type="expression" dxfId="358" priority="415" stopIfTrue="1">
      <formula>$A142&lt;&gt;""</formula>
    </cfRule>
  </conditionalFormatting>
  <conditionalFormatting sqref="G142">
    <cfRule type="expression" dxfId="357" priority="414" stopIfTrue="1">
      <formula>$A142&lt;&gt;""</formula>
    </cfRule>
  </conditionalFormatting>
  <conditionalFormatting sqref="G142">
    <cfRule type="expression" dxfId="356" priority="413" stopIfTrue="1">
      <formula>$A142&lt;&gt;""</formula>
    </cfRule>
  </conditionalFormatting>
  <conditionalFormatting sqref="G142">
    <cfRule type="expression" dxfId="355" priority="412" stopIfTrue="1">
      <formula>$A142&lt;&gt;""</formula>
    </cfRule>
  </conditionalFormatting>
  <conditionalFormatting sqref="G142">
    <cfRule type="expression" dxfId="354" priority="411" stopIfTrue="1">
      <formula>$A142&lt;&gt;""</formula>
    </cfRule>
  </conditionalFormatting>
  <conditionalFormatting sqref="G142">
    <cfRule type="expression" dxfId="353" priority="410" stopIfTrue="1">
      <formula>$A142&lt;&gt;""</formula>
    </cfRule>
  </conditionalFormatting>
  <conditionalFormatting sqref="G142">
    <cfRule type="expression" dxfId="352" priority="409" stopIfTrue="1">
      <formula>$A142&lt;&gt;""</formula>
    </cfRule>
  </conditionalFormatting>
  <conditionalFormatting sqref="G142">
    <cfRule type="expression" dxfId="351" priority="408" stopIfTrue="1">
      <formula>$A142&lt;&gt;""</formula>
    </cfRule>
  </conditionalFormatting>
  <conditionalFormatting sqref="G145">
    <cfRule type="expression" dxfId="350" priority="407" stopIfTrue="1">
      <formula>$A145&lt;&gt;""</formula>
    </cfRule>
  </conditionalFormatting>
  <conditionalFormatting sqref="G145">
    <cfRule type="expression" dxfId="349" priority="406" stopIfTrue="1">
      <formula>$A145&lt;&gt;""</formula>
    </cfRule>
  </conditionalFormatting>
  <conditionalFormatting sqref="G145">
    <cfRule type="expression" dxfId="348" priority="405" stopIfTrue="1">
      <formula>$A145&lt;&gt;""</formula>
    </cfRule>
  </conditionalFormatting>
  <conditionalFormatting sqref="G145">
    <cfRule type="expression" dxfId="347" priority="404" stopIfTrue="1">
      <formula>$A145&lt;&gt;""</formula>
    </cfRule>
  </conditionalFormatting>
  <conditionalFormatting sqref="G145">
    <cfRule type="expression" dxfId="346" priority="403" stopIfTrue="1">
      <formula>$A145&lt;&gt;""</formula>
    </cfRule>
  </conditionalFormatting>
  <conditionalFormatting sqref="G145">
    <cfRule type="expression" dxfId="345" priority="402" stopIfTrue="1">
      <formula>$A145&lt;&gt;""</formula>
    </cfRule>
  </conditionalFormatting>
  <conditionalFormatting sqref="G145">
    <cfRule type="expression" dxfId="344" priority="401" stopIfTrue="1">
      <formula>$A145&lt;&gt;""</formula>
    </cfRule>
  </conditionalFormatting>
  <conditionalFormatting sqref="G145">
    <cfRule type="expression" dxfId="343" priority="400" stopIfTrue="1">
      <formula>$A145&lt;&gt;""</formula>
    </cfRule>
  </conditionalFormatting>
  <conditionalFormatting sqref="G145">
    <cfRule type="expression" dxfId="342" priority="399" stopIfTrue="1">
      <formula>$A145&lt;&gt;""</formula>
    </cfRule>
  </conditionalFormatting>
  <conditionalFormatting sqref="G145">
    <cfRule type="expression" dxfId="341" priority="398" stopIfTrue="1">
      <formula>$A145&lt;&gt;""</formula>
    </cfRule>
  </conditionalFormatting>
  <conditionalFormatting sqref="G145">
    <cfRule type="expression" dxfId="340" priority="397" stopIfTrue="1">
      <formula>$A145&lt;&gt;""</formula>
    </cfRule>
  </conditionalFormatting>
  <conditionalFormatting sqref="G145">
    <cfRule type="expression" dxfId="339" priority="396" stopIfTrue="1">
      <formula>$A145&lt;&gt;""</formula>
    </cfRule>
  </conditionalFormatting>
  <conditionalFormatting sqref="G145">
    <cfRule type="expression" dxfId="338" priority="395" stopIfTrue="1">
      <formula>$A145&lt;&gt;""</formula>
    </cfRule>
  </conditionalFormatting>
  <conditionalFormatting sqref="G145">
    <cfRule type="expression" dxfId="337" priority="394" stopIfTrue="1">
      <formula>$A145&lt;&gt;""</formula>
    </cfRule>
  </conditionalFormatting>
  <conditionalFormatting sqref="G146">
    <cfRule type="expression" dxfId="336" priority="393" stopIfTrue="1">
      <formula>$A146&lt;&gt;""</formula>
    </cfRule>
  </conditionalFormatting>
  <conditionalFormatting sqref="H146">
    <cfRule type="expression" dxfId="335" priority="392" stopIfTrue="1">
      <formula>$A146&lt;&gt;""</formula>
    </cfRule>
  </conditionalFormatting>
  <conditionalFormatting sqref="H146">
    <cfRule type="expression" dxfId="334" priority="391" stopIfTrue="1">
      <formula>$A146&lt;&gt;""</formula>
    </cfRule>
  </conditionalFormatting>
  <conditionalFormatting sqref="G147">
    <cfRule type="expression" dxfId="333" priority="390" stopIfTrue="1">
      <formula>$A147&lt;&gt;""</formula>
    </cfRule>
  </conditionalFormatting>
  <conditionalFormatting sqref="G147">
    <cfRule type="expression" dxfId="332" priority="389" stopIfTrue="1">
      <formula>$A147&lt;&gt;""</formula>
    </cfRule>
  </conditionalFormatting>
  <conditionalFormatting sqref="F153">
    <cfRule type="expression" dxfId="331" priority="388" stopIfTrue="1">
      <formula>$A153&lt;&gt;""</formula>
    </cfRule>
  </conditionalFormatting>
  <conditionalFormatting sqref="F153">
    <cfRule type="expression" dxfId="330" priority="387" stopIfTrue="1">
      <formula>$A153&lt;&gt;""</formula>
    </cfRule>
  </conditionalFormatting>
  <conditionalFormatting sqref="F153">
    <cfRule type="expression" dxfId="329" priority="386" stopIfTrue="1">
      <formula>$A153&lt;&gt;""</formula>
    </cfRule>
  </conditionalFormatting>
  <conditionalFormatting sqref="F159">
    <cfRule type="expression" dxfId="328" priority="385" stopIfTrue="1">
      <formula>$A159&lt;&gt;""</formula>
    </cfRule>
  </conditionalFormatting>
  <conditionalFormatting sqref="F159">
    <cfRule type="expression" dxfId="327" priority="384" stopIfTrue="1">
      <formula>$A159&lt;&gt;""</formula>
    </cfRule>
  </conditionalFormatting>
  <conditionalFormatting sqref="G159">
    <cfRule type="expression" dxfId="326" priority="383" stopIfTrue="1">
      <formula>$A159&lt;&gt;""</formula>
    </cfRule>
  </conditionalFormatting>
  <conditionalFormatting sqref="F165">
    <cfRule type="expression" dxfId="325" priority="381" stopIfTrue="1">
      <formula>$A165&lt;&gt;""</formula>
    </cfRule>
  </conditionalFormatting>
  <conditionalFormatting sqref="F165">
    <cfRule type="expression" dxfId="324" priority="382" stopIfTrue="1">
      <formula>$A165&lt;&gt;""</formula>
    </cfRule>
  </conditionalFormatting>
  <conditionalFormatting sqref="F165">
    <cfRule type="expression" dxfId="323" priority="380" stopIfTrue="1">
      <formula>$A165&lt;&gt;""</formula>
    </cfRule>
  </conditionalFormatting>
  <conditionalFormatting sqref="G165">
    <cfRule type="expression" dxfId="322" priority="378" stopIfTrue="1">
      <formula>$A165&lt;&gt;""</formula>
    </cfRule>
  </conditionalFormatting>
  <conditionalFormatting sqref="G165">
    <cfRule type="expression" dxfId="321" priority="379" stopIfTrue="1">
      <formula>$A165&lt;&gt;""</formula>
    </cfRule>
  </conditionalFormatting>
  <conditionalFormatting sqref="G165">
    <cfRule type="expression" dxfId="320" priority="377" stopIfTrue="1">
      <formula>$A165&lt;&gt;""</formula>
    </cfRule>
  </conditionalFormatting>
  <conditionalFormatting sqref="G165">
    <cfRule type="expression" dxfId="319" priority="376" stopIfTrue="1">
      <formula>$A165&lt;&gt;""</formula>
    </cfRule>
  </conditionalFormatting>
  <conditionalFormatting sqref="G165">
    <cfRule type="expression" dxfId="318" priority="375" stopIfTrue="1">
      <formula>$A165&lt;&gt;""</formula>
    </cfRule>
  </conditionalFormatting>
  <conditionalFormatting sqref="G165">
    <cfRule type="expression" dxfId="317" priority="374" stopIfTrue="1">
      <formula>$A165&lt;&gt;""</formula>
    </cfRule>
  </conditionalFormatting>
  <conditionalFormatting sqref="G165">
    <cfRule type="expression" dxfId="316" priority="373" stopIfTrue="1">
      <formula>$A165&lt;&gt;""</formula>
    </cfRule>
  </conditionalFormatting>
  <conditionalFormatting sqref="G165">
    <cfRule type="expression" dxfId="315" priority="372" stopIfTrue="1">
      <formula>$A165&lt;&gt;""</formula>
    </cfRule>
  </conditionalFormatting>
  <conditionalFormatting sqref="G165">
    <cfRule type="expression" dxfId="314" priority="371" stopIfTrue="1">
      <formula>$A165&lt;&gt;""</formula>
    </cfRule>
  </conditionalFormatting>
  <conditionalFormatting sqref="G165">
    <cfRule type="expression" dxfId="313" priority="370" stopIfTrue="1">
      <formula>$A165&lt;&gt;""</formula>
    </cfRule>
  </conditionalFormatting>
  <conditionalFormatting sqref="G165">
    <cfRule type="expression" dxfId="312" priority="369" stopIfTrue="1">
      <formula>$A165&lt;&gt;""</formula>
    </cfRule>
  </conditionalFormatting>
  <conditionalFormatting sqref="G165">
    <cfRule type="expression" dxfId="311" priority="368" stopIfTrue="1">
      <formula>$A165&lt;&gt;""</formula>
    </cfRule>
  </conditionalFormatting>
  <conditionalFormatting sqref="G165">
    <cfRule type="expression" dxfId="310" priority="367" stopIfTrue="1">
      <formula>$A165&lt;&gt;""</formula>
    </cfRule>
  </conditionalFormatting>
  <conditionalFormatting sqref="G165">
    <cfRule type="expression" dxfId="309" priority="366" stopIfTrue="1">
      <formula>$A165&lt;&gt;""</formula>
    </cfRule>
  </conditionalFormatting>
  <conditionalFormatting sqref="G165">
    <cfRule type="expression" dxfId="308" priority="365" stopIfTrue="1">
      <formula>$A165&lt;&gt;""</formula>
    </cfRule>
  </conditionalFormatting>
  <conditionalFormatting sqref="G165">
    <cfRule type="expression" dxfId="307" priority="364" stopIfTrue="1">
      <formula>$A165&lt;&gt;""</formula>
    </cfRule>
  </conditionalFormatting>
  <conditionalFormatting sqref="F166">
    <cfRule type="expression" dxfId="306" priority="362" stopIfTrue="1">
      <formula>$A166&lt;&gt;""</formula>
    </cfRule>
  </conditionalFormatting>
  <conditionalFormatting sqref="F166">
    <cfRule type="expression" dxfId="305" priority="363" stopIfTrue="1">
      <formula>$A166&lt;&gt;""</formula>
    </cfRule>
  </conditionalFormatting>
  <conditionalFormatting sqref="G166">
    <cfRule type="expression" dxfId="304" priority="360" stopIfTrue="1">
      <formula>$A166&lt;&gt;""</formula>
    </cfRule>
  </conditionalFormatting>
  <conditionalFormatting sqref="G166">
    <cfRule type="expression" dxfId="303" priority="361" stopIfTrue="1">
      <formula>$A166&lt;&gt;""</formula>
    </cfRule>
  </conditionalFormatting>
  <conditionalFormatting sqref="G166">
    <cfRule type="expression" dxfId="302" priority="359" stopIfTrue="1">
      <formula>$A166&lt;&gt;""</formula>
    </cfRule>
  </conditionalFormatting>
  <conditionalFormatting sqref="G166">
    <cfRule type="expression" dxfId="301" priority="358" stopIfTrue="1">
      <formula>$A166&lt;&gt;""</formula>
    </cfRule>
  </conditionalFormatting>
  <conditionalFormatting sqref="G166">
    <cfRule type="expression" dxfId="300" priority="357" stopIfTrue="1">
      <formula>$A166&lt;&gt;""</formula>
    </cfRule>
  </conditionalFormatting>
  <conditionalFormatting sqref="G166">
    <cfRule type="expression" dxfId="299" priority="356" stopIfTrue="1">
      <formula>$A166&lt;&gt;""</formula>
    </cfRule>
  </conditionalFormatting>
  <conditionalFormatting sqref="G166">
    <cfRule type="expression" dxfId="298" priority="355" stopIfTrue="1">
      <formula>$A166&lt;&gt;""</formula>
    </cfRule>
  </conditionalFormatting>
  <conditionalFormatting sqref="G166">
    <cfRule type="expression" dxfId="297" priority="354" stopIfTrue="1">
      <formula>$A166&lt;&gt;""</formula>
    </cfRule>
  </conditionalFormatting>
  <conditionalFormatting sqref="G166">
    <cfRule type="expression" dxfId="296" priority="353" stopIfTrue="1">
      <formula>$A166&lt;&gt;""</formula>
    </cfRule>
  </conditionalFormatting>
  <conditionalFormatting sqref="G166">
    <cfRule type="expression" dxfId="295" priority="352" stopIfTrue="1">
      <formula>$A166&lt;&gt;""</formula>
    </cfRule>
  </conditionalFormatting>
  <conditionalFormatting sqref="G166">
    <cfRule type="expression" dxfId="294" priority="351" stopIfTrue="1">
      <formula>$A166&lt;&gt;""</formula>
    </cfRule>
  </conditionalFormatting>
  <conditionalFormatting sqref="G166">
    <cfRule type="expression" dxfId="293" priority="350" stopIfTrue="1">
      <formula>$A166&lt;&gt;""</formula>
    </cfRule>
  </conditionalFormatting>
  <conditionalFormatting sqref="G166">
    <cfRule type="expression" dxfId="292" priority="349" stopIfTrue="1">
      <formula>$A166&lt;&gt;""</formula>
    </cfRule>
  </conditionalFormatting>
  <conditionalFormatting sqref="G166">
    <cfRule type="expression" dxfId="291" priority="348" stopIfTrue="1">
      <formula>$A166&lt;&gt;""</formula>
    </cfRule>
  </conditionalFormatting>
  <conditionalFormatting sqref="G166">
    <cfRule type="expression" dxfId="290" priority="347" stopIfTrue="1">
      <formula>$A166&lt;&gt;""</formula>
    </cfRule>
  </conditionalFormatting>
  <conditionalFormatting sqref="G166">
    <cfRule type="expression" dxfId="289" priority="346" stopIfTrue="1">
      <formula>$A166&lt;&gt;""</formula>
    </cfRule>
  </conditionalFormatting>
  <conditionalFormatting sqref="F167">
    <cfRule type="expression" dxfId="288" priority="344" stopIfTrue="1">
      <formula>$A167&lt;&gt;""</formula>
    </cfRule>
  </conditionalFormatting>
  <conditionalFormatting sqref="F167">
    <cfRule type="expression" dxfId="287" priority="345" stopIfTrue="1">
      <formula>$A167&lt;&gt;""</formula>
    </cfRule>
  </conditionalFormatting>
  <conditionalFormatting sqref="G167">
    <cfRule type="expression" dxfId="286" priority="342" stopIfTrue="1">
      <formula>$A167&lt;&gt;""</formula>
    </cfRule>
  </conditionalFormatting>
  <conditionalFormatting sqref="G167">
    <cfRule type="expression" dxfId="285" priority="343" stopIfTrue="1">
      <formula>$A167&lt;&gt;""</formula>
    </cfRule>
  </conditionalFormatting>
  <conditionalFormatting sqref="G167">
    <cfRule type="expression" dxfId="284" priority="341" stopIfTrue="1">
      <formula>$A167&lt;&gt;""</formula>
    </cfRule>
  </conditionalFormatting>
  <conditionalFormatting sqref="F168">
    <cfRule type="expression" dxfId="283" priority="339" stopIfTrue="1">
      <formula>$A168&lt;&gt;""</formula>
    </cfRule>
  </conditionalFormatting>
  <conditionalFormatting sqref="F168">
    <cfRule type="expression" dxfId="282" priority="340" stopIfTrue="1">
      <formula>$A168&lt;&gt;""</formula>
    </cfRule>
  </conditionalFormatting>
  <conditionalFormatting sqref="F169">
    <cfRule type="expression" dxfId="281" priority="337" stopIfTrue="1">
      <formula>$A169&lt;&gt;""</formula>
    </cfRule>
  </conditionalFormatting>
  <conditionalFormatting sqref="F169">
    <cfRule type="expression" dxfId="280" priority="338" stopIfTrue="1">
      <formula>$A169&lt;&gt;""</formula>
    </cfRule>
  </conditionalFormatting>
  <conditionalFormatting sqref="F169">
    <cfRule type="expression" dxfId="279" priority="336" stopIfTrue="1">
      <formula>$A169&lt;&gt;""</formula>
    </cfRule>
  </conditionalFormatting>
  <conditionalFormatting sqref="F169">
    <cfRule type="expression" dxfId="278" priority="335" stopIfTrue="1">
      <formula>$A169&lt;&gt;""</formula>
    </cfRule>
  </conditionalFormatting>
  <conditionalFormatting sqref="F169">
    <cfRule type="expression" dxfId="277" priority="334" stopIfTrue="1">
      <formula>$A169&lt;&gt;""</formula>
    </cfRule>
  </conditionalFormatting>
  <conditionalFormatting sqref="G169">
    <cfRule type="expression" dxfId="276" priority="332" stopIfTrue="1">
      <formula>$A169&lt;&gt;""</formula>
    </cfRule>
  </conditionalFormatting>
  <conditionalFormatting sqref="G169">
    <cfRule type="expression" dxfId="275" priority="333" stopIfTrue="1">
      <formula>$A169&lt;&gt;""</formula>
    </cfRule>
  </conditionalFormatting>
  <conditionalFormatting sqref="F175">
    <cfRule type="expression" dxfId="274" priority="330" stopIfTrue="1">
      <formula>$A175&lt;&gt;""</formula>
    </cfRule>
  </conditionalFormatting>
  <conditionalFormatting sqref="F175">
    <cfRule type="expression" dxfId="273" priority="331" stopIfTrue="1">
      <formula>$A175&lt;&gt;""</formula>
    </cfRule>
  </conditionalFormatting>
  <conditionalFormatting sqref="G175">
    <cfRule type="expression" dxfId="272" priority="328" stopIfTrue="1">
      <formula>$A175&lt;&gt;""</formula>
    </cfRule>
  </conditionalFormatting>
  <conditionalFormatting sqref="G175">
    <cfRule type="expression" dxfId="271" priority="329" stopIfTrue="1">
      <formula>$A175&lt;&gt;""</formula>
    </cfRule>
  </conditionalFormatting>
  <conditionalFormatting sqref="G176">
    <cfRule type="expression" dxfId="270" priority="326" stopIfTrue="1">
      <formula>$A176&lt;&gt;""</formula>
    </cfRule>
  </conditionalFormatting>
  <conditionalFormatting sqref="G176">
    <cfRule type="expression" dxfId="269" priority="327" stopIfTrue="1">
      <formula>$A176&lt;&gt;""</formula>
    </cfRule>
  </conditionalFormatting>
  <conditionalFormatting sqref="G184">
    <cfRule type="expression" dxfId="268" priority="324" stopIfTrue="1">
      <formula>$A184&lt;&gt;""</formula>
    </cfRule>
  </conditionalFormatting>
  <conditionalFormatting sqref="G184">
    <cfRule type="expression" dxfId="267" priority="325" stopIfTrue="1">
      <formula>$A184&lt;&gt;""</formula>
    </cfRule>
  </conditionalFormatting>
  <conditionalFormatting sqref="G185">
    <cfRule type="expression" dxfId="266" priority="322" stopIfTrue="1">
      <formula>$A185&lt;&gt;""</formula>
    </cfRule>
  </conditionalFormatting>
  <conditionalFormatting sqref="G185">
    <cfRule type="expression" dxfId="265" priority="323" stopIfTrue="1">
      <formula>$A185&lt;&gt;""</formula>
    </cfRule>
  </conditionalFormatting>
  <conditionalFormatting sqref="H185">
    <cfRule type="expression" dxfId="264" priority="320" stopIfTrue="1">
      <formula>$A185&lt;&gt;""</formula>
    </cfRule>
  </conditionalFormatting>
  <conditionalFormatting sqref="H185">
    <cfRule type="expression" dxfId="263" priority="321" stopIfTrue="1">
      <formula>$A185&lt;&gt;""</formula>
    </cfRule>
  </conditionalFormatting>
  <conditionalFormatting sqref="H188">
    <cfRule type="expression" dxfId="262" priority="318" stopIfTrue="1">
      <formula>$A188&lt;&gt;""</formula>
    </cfRule>
  </conditionalFormatting>
  <conditionalFormatting sqref="H188">
    <cfRule type="expression" dxfId="261" priority="319" stopIfTrue="1">
      <formula>$A188&lt;&gt;""</formula>
    </cfRule>
  </conditionalFormatting>
  <conditionalFormatting sqref="G191">
    <cfRule type="expression" dxfId="260" priority="316" stopIfTrue="1">
      <formula>$A191&lt;&gt;""</formula>
    </cfRule>
  </conditionalFormatting>
  <conditionalFormatting sqref="G191">
    <cfRule type="expression" dxfId="259" priority="317" stopIfTrue="1">
      <formula>$A191&lt;&gt;""</formula>
    </cfRule>
  </conditionalFormatting>
  <conditionalFormatting sqref="F192">
    <cfRule type="expression" dxfId="258" priority="314" stopIfTrue="1">
      <formula>$A192&lt;&gt;""</formula>
    </cfRule>
  </conditionalFormatting>
  <conditionalFormatting sqref="F192">
    <cfRule type="expression" dxfId="257" priority="315" stopIfTrue="1">
      <formula>$A192&lt;&gt;""</formula>
    </cfRule>
  </conditionalFormatting>
  <conditionalFormatting sqref="F192">
    <cfRule type="expression" dxfId="256" priority="313" stopIfTrue="1">
      <formula>$A192&lt;&gt;""</formula>
    </cfRule>
  </conditionalFormatting>
  <conditionalFormatting sqref="F192">
    <cfRule type="expression" dxfId="255" priority="312" stopIfTrue="1">
      <formula>$A192&lt;&gt;""</formula>
    </cfRule>
  </conditionalFormatting>
  <conditionalFormatting sqref="G192">
    <cfRule type="expression" dxfId="254" priority="310" stopIfTrue="1">
      <formula>$A192&lt;&gt;""</formula>
    </cfRule>
  </conditionalFormatting>
  <conditionalFormatting sqref="G192">
    <cfRule type="expression" dxfId="253" priority="311" stopIfTrue="1">
      <formula>$A192&lt;&gt;""</formula>
    </cfRule>
  </conditionalFormatting>
  <conditionalFormatting sqref="G192">
    <cfRule type="expression" dxfId="252" priority="309" stopIfTrue="1">
      <formula>$A192&lt;&gt;""</formula>
    </cfRule>
  </conditionalFormatting>
  <conditionalFormatting sqref="F193">
    <cfRule type="expression" dxfId="251" priority="307" stopIfTrue="1">
      <formula>$A193&lt;&gt;""</formula>
    </cfRule>
  </conditionalFormatting>
  <conditionalFormatting sqref="F193">
    <cfRule type="expression" dxfId="250" priority="308" stopIfTrue="1">
      <formula>$A193&lt;&gt;""</formula>
    </cfRule>
  </conditionalFormatting>
  <conditionalFormatting sqref="G193">
    <cfRule type="expression" dxfId="249" priority="305" stopIfTrue="1">
      <formula>$A193&lt;&gt;""</formula>
    </cfRule>
  </conditionalFormatting>
  <conditionalFormatting sqref="G193">
    <cfRule type="expression" dxfId="248" priority="306" stopIfTrue="1">
      <formula>$A193&lt;&gt;""</formula>
    </cfRule>
  </conditionalFormatting>
  <conditionalFormatting sqref="G194">
    <cfRule type="expression" dxfId="247" priority="303" stopIfTrue="1">
      <formula>$A194&lt;&gt;""</formula>
    </cfRule>
  </conditionalFormatting>
  <conditionalFormatting sqref="G194">
    <cfRule type="expression" dxfId="246" priority="304" stopIfTrue="1">
      <formula>$A194&lt;&gt;""</formula>
    </cfRule>
  </conditionalFormatting>
  <conditionalFormatting sqref="G194">
    <cfRule type="expression" dxfId="245" priority="302" stopIfTrue="1">
      <formula>$A194&lt;&gt;""</formula>
    </cfRule>
  </conditionalFormatting>
  <conditionalFormatting sqref="G194">
    <cfRule type="expression" dxfId="244" priority="301" stopIfTrue="1">
      <formula>$A194&lt;&gt;""</formula>
    </cfRule>
  </conditionalFormatting>
  <conditionalFormatting sqref="F198">
    <cfRule type="expression" dxfId="243" priority="299" stopIfTrue="1">
      <formula>$A198&lt;&gt;""</formula>
    </cfRule>
  </conditionalFormatting>
  <conditionalFormatting sqref="F198">
    <cfRule type="expression" dxfId="242" priority="300" stopIfTrue="1">
      <formula>$A198&lt;&gt;""</formula>
    </cfRule>
  </conditionalFormatting>
  <conditionalFormatting sqref="F198">
    <cfRule type="expression" dxfId="241" priority="298" stopIfTrue="1">
      <formula>$A198&lt;&gt;""</formula>
    </cfRule>
  </conditionalFormatting>
  <conditionalFormatting sqref="G198">
    <cfRule type="expression" dxfId="240" priority="296" stopIfTrue="1">
      <formula>$A198&lt;&gt;""</formula>
    </cfRule>
  </conditionalFormatting>
  <conditionalFormatting sqref="G198">
    <cfRule type="expression" dxfId="239" priority="297" stopIfTrue="1">
      <formula>$A198&lt;&gt;""</formula>
    </cfRule>
  </conditionalFormatting>
  <conditionalFormatting sqref="G198">
    <cfRule type="expression" dxfId="238" priority="295" stopIfTrue="1">
      <formula>$A198&lt;&gt;""</formula>
    </cfRule>
  </conditionalFormatting>
  <conditionalFormatting sqref="G198">
    <cfRule type="expression" dxfId="237" priority="294" stopIfTrue="1">
      <formula>$A198&lt;&gt;""</formula>
    </cfRule>
  </conditionalFormatting>
  <conditionalFormatting sqref="G198">
    <cfRule type="expression" dxfId="236" priority="293" stopIfTrue="1">
      <formula>$A198&lt;&gt;""</formula>
    </cfRule>
  </conditionalFormatting>
  <conditionalFormatting sqref="G198">
    <cfRule type="expression" dxfId="235" priority="292" stopIfTrue="1">
      <formula>$A198&lt;&gt;""</formula>
    </cfRule>
  </conditionalFormatting>
  <conditionalFormatting sqref="G198">
    <cfRule type="expression" dxfId="234" priority="291" stopIfTrue="1">
      <formula>$A198&lt;&gt;""</formula>
    </cfRule>
  </conditionalFormatting>
  <conditionalFormatting sqref="G198">
    <cfRule type="expression" dxfId="233" priority="290" stopIfTrue="1">
      <formula>$A198&lt;&gt;""</formula>
    </cfRule>
  </conditionalFormatting>
  <conditionalFormatting sqref="G198">
    <cfRule type="expression" dxfId="232" priority="289" stopIfTrue="1">
      <formula>$A198&lt;&gt;""</formula>
    </cfRule>
  </conditionalFormatting>
  <conditionalFormatting sqref="G198">
    <cfRule type="expression" dxfId="231" priority="288" stopIfTrue="1">
      <formula>$A198&lt;&gt;""</formula>
    </cfRule>
  </conditionalFormatting>
  <conditionalFormatting sqref="G198">
    <cfRule type="expression" dxfId="230" priority="287" stopIfTrue="1">
      <formula>$A198&lt;&gt;""</formula>
    </cfRule>
  </conditionalFormatting>
  <conditionalFormatting sqref="G198">
    <cfRule type="expression" dxfId="229" priority="286" stopIfTrue="1">
      <formula>$A198&lt;&gt;""</formula>
    </cfRule>
  </conditionalFormatting>
  <conditionalFormatting sqref="G198">
    <cfRule type="expression" dxfId="228" priority="285" stopIfTrue="1">
      <formula>$A198&lt;&gt;""</formula>
    </cfRule>
  </conditionalFormatting>
  <conditionalFormatting sqref="G198">
    <cfRule type="expression" dxfId="227" priority="284" stopIfTrue="1">
      <formula>$A198&lt;&gt;""</formula>
    </cfRule>
  </conditionalFormatting>
  <conditionalFormatting sqref="G198">
    <cfRule type="expression" dxfId="226" priority="283" stopIfTrue="1">
      <formula>$A198&lt;&gt;""</formula>
    </cfRule>
  </conditionalFormatting>
  <conditionalFormatting sqref="G198">
    <cfRule type="expression" dxfId="225" priority="282" stopIfTrue="1">
      <formula>$A198&lt;&gt;""</formula>
    </cfRule>
  </conditionalFormatting>
  <conditionalFormatting sqref="G199">
    <cfRule type="expression" dxfId="224" priority="280" stopIfTrue="1">
      <formula>$A199&lt;&gt;""</formula>
    </cfRule>
  </conditionalFormatting>
  <conditionalFormatting sqref="G199">
    <cfRule type="expression" dxfId="223" priority="281" stopIfTrue="1">
      <formula>$A199&lt;&gt;""</formula>
    </cfRule>
  </conditionalFormatting>
  <conditionalFormatting sqref="F200">
    <cfRule type="expression" dxfId="222" priority="278" stopIfTrue="1">
      <formula>$A200&lt;&gt;""</formula>
    </cfRule>
  </conditionalFormatting>
  <conditionalFormatting sqref="F200">
    <cfRule type="expression" dxfId="221" priority="279" stopIfTrue="1">
      <formula>$A200&lt;&gt;""</formula>
    </cfRule>
  </conditionalFormatting>
  <conditionalFormatting sqref="G200">
    <cfRule type="expression" dxfId="220" priority="276" stopIfTrue="1">
      <formula>$A200&lt;&gt;""</formula>
    </cfRule>
  </conditionalFormatting>
  <conditionalFormatting sqref="G200">
    <cfRule type="expression" dxfId="219" priority="277" stopIfTrue="1">
      <formula>$A200&lt;&gt;""</formula>
    </cfRule>
  </conditionalFormatting>
  <conditionalFormatting sqref="F201:F203">
    <cfRule type="expression" dxfId="218" priority="274" stopIfTrue="1">
      <formula>$A201&lt;&gt;""</formula>
    </cfRule>
  </conditionalFormatting>
  <conditionalFormatting sqref="F201:F203">
    <cfRule type="expression" dxfId="217" priority="275" stopIfTrue="1">
      <formula>$A201&lt;&gt;""</formula>
    </cfRule>
  </conditionalFormatting>
  <conditionalFormatting sqref="G201:G203">
    <cfRule type="expression" dxfId="216" priority="272" stopIfTrue="1">
      <formula>$A201&lt;&gt;""</formula>
    </cfRule>
  </conditionalFormatting>
  <conditionalFormatting sqref="G201:G203">
    <cfRule type="expression" dxfId="215" priority="273" stopIfTrue="1">
      <formula>$A201&lt;&gt;""</formula>
    </cfRule>
  </conditionalFormatting>
  <conditionalFormatting sqref="G201:G203">
    <cfRule type="expression" dxfId="214" priority="271" stopIfTrue="1">
      <formula>$A201&lt;&gt;""</formula>
    </cfRule>
  </conditionalFormatting>
  <conditionalFormatting sqref="G201:G203">
    <cfRule type="expression" dxfId="213" priority="270" stopIfTrue="1">
      <formula>$A201&lt;&gt;""</formula>
    </cfRule>
  </conditionalFormatting>
  <conditionalFormatting sqref="G201:G203">
    <cfRule type="expression" dxfId="212" priority="269" stopIfTrue="1">
      <formula>$A201&lt;&gt;""</formula>
    </cfRule>
  </conditionalFormatting>
  <conditionalFormatting sqref="G201:G203">
    <cfRule type="expression" dxfId="211" priority="268" stopIfTrue="1">
      <formula>$A201&lt;&gt;""</formula>
    </cfRule>
  </conditionalFormatting>
  <conditionalFormatting sqref="G201:G203">
    <cfRule type="expression" dxfId="210" priority="267" stopIfTrue="1">
      <formula>$A201&lt;&gt;""</formula>
    </cfRule>
  </conditionalFormatting>
  <conditionalFormatting sqref="G201:G203">
    <cfRule type="expression" dxfId="209" priority="266" stopIfTrue="1">
      <formula>$A201&lt;&gt;""</formula>
    </cfRule>
  </conditionalFormatting>
  <conditionalFormatting sqref="G201:G203">
    <cfRule type="expression" dxfId="208" priority="265" stopIfTrue="1">
      <formula>$A201&lt;&gt;""</formula>
    </cfRule>
  </conditionalFormatting>
  <conditionalFormatting sqref="G201:G203">
    <cfRule type="expression" dxfId="207" priority="264" stopIfTrue="1">
      <formula>$A201&lt;&gt;""</formula>
    </cfRule>
  </conditionalFormatting>
  <conditionalFormatting sqref="G201:G203">
    <cfRule type="expression" dxfId="206" priority="263" stopIfTrue="1">
      <formula>$A201&lt;&gt;""</formula>
    </cfRule>
  </conditionalFormatting>
  <conditionalFormatting sqref="G201:G203">
    <cfRule type="expression" dxfId="205" priority="262" stopIfTrue="1">
      <formula>$A201&lt;&gt;""</formula>
    </cfRule>
  </conditionalFormatting>
  <conditionalFormatting sqref="G201:G203">
    <cfRule type="expression" dxfId="204" priority="261" stopIfTrue="1">
      <formula>$A201&lt;&gt;""</formula>
    </cfRule>
  </conditionalFormatting>
  <conditionalFormatting sqref="G201:G203">
    <cfRule type="expression" dxfId="203" priority="260" stopIfTrue="1">
      <formula>$A201&lt;&gt;""</formula>
    </cfRule>
  </conditionalFormatting>
  <conditionalFormatting sqref="G201:G203">
    <cfRule type="expression" dxfId="202" priority="259" stopIfTrue="1">
      <formula>$A201&lt;&gt;""</formula>
    </cfRule>
  </conditionalFormatting>
  <conditionalFormatting sqref="G201:G203">
    <cfRule type="expression" dxfId="201" priority="258" stopIfTrue="1">
      <formula>$A201&lt;&gt;""</formula>
    </cfRule>
  </conditionalFormatting>
  <conditionalFormatting sqref="H205">
    <cfRule type="expression" dxfId="200" priority="257" stopIfTrue="1">
      <formula>$A205&lt;&gt;""</formula>
    </cfRule>
  </conditionalFormatting>
  <conditionalFormatting sqref="G205">
    <cfRule type="expression" dxfId="199" priority="256" stopIfTrue="1">
      <formula>$A205&lt;&gt;""</formula>
    </cfRule>
  </conditionalFormatting>
  <conditionalFormatting sqref="F206">
    <cfRule type="expression" dxfId="198" priority="254" stopIfTrue="1">
      <formula>$A206&lt;&gt;""</formula>
    </cfRule>
  </conditionalFormatting>
  <conditionalFormatting sqref="F206">
    <cfRule type="expression" dxfId="197" priority="255" stopIfTrue="1">
      <formula>$A206&lt;&gt;""</formula>
    </cfRule>
  </conditionalFormatting>
  <conditionalFormatting sqref="G206">
    <cfRule type="expression" dxfId="196" priority="252" stopIfTrue="1">
      <formula>$A206&lt;&gt;""</formula>
    </cfRule>
  </conditionalFormatting>
  <conditionalFormatting sqref="G206">
    <cfRule type="expression" dxfId="195" priority="253" stopIfTrue="1">
      <formula>$A206&lt;&gt;""</formula>
    </cfRule>
  </conditionalFormatting>
  <conditionalFormatting sqref="G206">
    <cfRule type="expression" dxfId="194" priority="251" stopIfTrue="1">
      <formula>$A206&lt;&gt;""</formula>
    </cfRule>
  </conditionalFormatting>
  <conditionalFormatting sqref="H206">
    <cfRule type="expression" dxfId="193" priority="249" stopIfTrue="1">
      <formula>$A206&lt;&gt;""</formula>
    </cfRule>
  </conditionalFormatting>
  <conditionalFormatting sqref="H206">
    <cfRule type="expression" dxfId="192" priority="250" stopIfTrue="1">
      <formula>$A206&lt;&gt;""</formula>
    </cfRule>
  </conditionalFormatting>
  <conditionalFormatting sqref="F207">
    <cfRule type="expression" dxfId="191" priority="247" stopIfTrue="1">
      <formula>$A207&lt;&gt;""</formula>
    </cfRule>
  </conditionalFormatting>
  <conditionalFormatting sqref="F207">
    <cfRule type="expression" dxfId="190" priority="248" stopIfTrue="1">
      <formula>$A207&lt;&gt;""</formula>
    </cfRule>
  </conditionalFormatting>
  <conditionalFormatting sqref="F207">
    <cfRule type="expression" dxfId="189" priority="246" stopIfTrue="1">
      <formula>$A207&lt;&gt;""</formula>
    </cfRule>
  </conditionalFormatting>
  <conditionalFormatting sqref="F207">
    <cfRule type="expression" dxfId="188" priority="245" stopIfTrue="1">
      <formula>$A207&lt;&gt;""</formula>
    </cfRule>
  </conditionalFormatting>
  <conditionalFormatting sqref="F207">
    <cfRule type="expression" dxfId="187" priority="244" stopIfTrue="1">
      <formula>$A207&lt;&gt;""</formula>
    </cfRule>
  </conditionalFormatting>
  <conditionalFormatting sqref="G207">
    <cfRule type="expression" dxfId="186" priority="242" stopIfTrue="1">
      <formula>$A207&lt;&gt;""</formula>
    </cfRule>
  </conditionalFormatting>
  <conditionalFormatting sqref="G207">
    <cfRule type="expression" dxfId="185" priority="243" stopIfTrue="1">
      <formula>$A207&lt;&gt;""</formula>
    </cfRule>
  </conditionalFormatting>
  <conditionalFormatting sqref="H207">
    <cfRule type="expression" dxfId="184" priority="240" stopIfTrue="1">
      <formula>$A207&lt;&gt;""</formula>
    </cfRule>
  </conditionalFormatting>
  <conditionalFormatting sqref="H207">
    <cfRule type="expression" dxfId="183" priority="241" stopIfTrue="1">
      <formula>$A207&lt;&gt;""</formula>
    </cfRule>
  </conditionalFormatting>
  <conditionalFormatting sqref="F210">
    <cfRule type="expression" dxfId="182" priority="238" stopIfTrue="1">
      <formula>$A210&lt;&gt;""</formula>
    </cfRule>
  </conditionalFormatting>
  <conditionalFormatting sqref="F210">
    <cfRule type="expression" dxfId="181" priority="239" stopIfTrue="1">
      <formula>$A210&lt;&gt;""</formula>
    </cfRule>
  </conditionalFormatting>
  <conditionalFormatting sqref="G210">
    <cfRule type="expression" dxfId="180" priority="236" stopIfTrue="1">
      <formula>$A210&lt;&gt;""</formula>
    </cfRule>
  </conditionalFormatting>
  <conditionalFormatting sqref="G210">
    <cfRule type="expression" dxfId="179" priority="237" stopIfTrue="1">
      <formula>$A210&lt;&gt;""</formula>
    </cfRule>
  </conditionalFormatting>
  <conditionalFormatting sqref="H210">
    <cfRule type="expression" dxfId="178" priority="234" stopIfTrue="1">
      <formula>$A210&lt;&gt;""</formula>
    </cfRule>
  </conditionalFormatting>
  <conditionalFormatting sqref="H210">
    <cfRule type="expression" dxfId="177" priority="235" stopIfTrue="1">
      <formula>$A210&lt;&gt;""</formula>
    </cfRule>
  </conditionalFormatting>
  <conditionalFormatting sqref="G211">
    <cfRule type="expression" dxfId="176" priority="232" stopIfTrue="1">
      <formula>$A211&lt;&gt;""</formula>
    </cfRule>
  </conditionalFormatting>
  <conditionalFormatting sqref="G211">
    <cfRule type="expression" dxfId="175" priority="233" stopIfTrue="1">
      <formula>$A211&lt;&gt;""</formula>
    </cfRule>
  </conditionalFormatting>
  <conditionalFormatting sqref="H211">
    <cfRule type="expression" dxfId="174" priority="230" stopIfTrue="1">
      <formula>$A211&lt;&gt;""</formula>
    </cfRule>
  </conditionalFormatting>
  <conditionalFormatting sqref="H211">
    <cfRule type="expression" dxfId="173" priority="231" stopIfTrue="1">
      <formula>$A211&lt;&gt;""</formula>
    </cfRule>
  </conditionalFormatting>
  <conditionalFormatting sqref="F213">
    <cfRule type="expression" dxfId="172" priority="229" stopIfTrue="1">
      <formula>$A213&lt;&gt;""</formula>
    </cfRule>
  </conditionalFormatting>
  <conditionalFormatting sqref="G213">
    <cfRule type="expression" dxfId="171" priority="228" stopIfTrue="1">
      <formula>$A213&lt;&gt;""</formula>
    </cfRule>
  </conditionalFormatting>
  <conditionalFormatting sqref="H213">
    <cfRule type="expression" dxfId="170" priority="227" stopIfTrue="1">
      <formula>$A213&lt;&gt;""</formula>
    </cfRule>
  </conditionalFormatting>
  <conditionalFormatting sqref="F214">
    <cfRule type="expression" dxfId="169" priority="225" stopIfTrue="1">
      <formula>$A214&lt;&gt;""</formula>
    </cfRule>
  </conditionalFormatting>
  <conditionalFormatting sqref="F214">
    <cfRule type="expression" dxfId="168" priority="226" stopIfTrue="1">
      <formula>$A214&lt;&gt;""</formula>
    </cfRule>
  </conditionalFormatting>
  <conditionalFormatting sqref="G214">
    <cfRule type="expression" dxfId="167" priority="223" stopIfTrue="1">
      <formula>$A214&lt;&gt;""</formula>
    </cfRule>
  </conditionalFormatting>
  <conditionalFormatting sqref="G214">
    <cfRule type="expression" dxfId="166" priority="224" stopIfTrue="1">
      <formula>$A214&lt;&gt;""</formula>
    </cfRule>
  </conditionalFormatting>
  <conditionalFormatting sqref="H214">
    <cfRule type="expression" dxfId="165" priority="222" stopIfTrue="1">
      <formula>$A214&lt;&gt;""</formula>
    </cfRule>
  </conditionalFormatting>
  <conditionalFormatting sqref="G218">
    <cfRule type="expression" dxfId="164" priority="220" stopIfTrue="1">
      <formula>$A218&lt;&gt;""</formula>
    </cfRule>
  </conditionalFormatting>
  <conditionalFormatting sqref="G218">
    <cfRule type="expression" dxfId="163" priority="221" stopIfTrue="1">
      <formula>$A218&lt;&gt;""</formula>
    </cfRule>
  </conditionalFormatting>
  <conditionalFormatting sqref="G218">
    <cfRule type="expression" dxfId="162" priority="219" stopIfTrue="1">
      <formula>$A218&lt;&gt;""</formula>
    </cfRule>
  </conditionalFormatting>
  <conditionalFormatting sqref="G218">
    <cfRule type="expression" dxfId="161" priority="218" stopIfTrue="1">
      <formula>$A218&lt;&gt;""</formula>
    </cfRule>
  </conditionalFormatting>
  <conditionalFormatting sqref="G218">
    <cfRule type="expression" dxfId="160" priority="217" stopIfTrue="1">
      <formula>$A218&lt;&gt;""</formula>
    </cfRule>
  </conditionalFormatting>
  <conditionalFormatting sqref="G218">
    <cfRule type="expression" dxfId="159" priority="216" stopIfTrue="1">
      <formula>$A218&lt;&gt;""</formula>
    </cfRule>
  </conditionalFormatting>
  <conditionalFormatting sqref="G218">
    <cfRule type="expression" dxfId="158" priority="215" stopIfTrue="1">
      <formula>$A218&lt;&gt;""</formula>
    </cfRule>
  </conditionalFormatting>
  <conditionalFormatting sqref="G218">
    <cfRule type="expression" dxfId="157" priority="214" stopIfTrue="1">
      <formula>$A218&lt;&gt;""</formula>
    </cfRule>
  </conditionalFormatting>
  <conditionalFormatting sqref="G218">
    <cfRule type="expression" dxfId="156" priority="213" stopIfTrue="1">
      <formula>$A218&lt;&gt;""</formula>
    </cfRule>
  </conditionalFormatting>
  <conditionalFormatting sqref="G218">
    <cfRule type="expression" dxfId="155" priority="212" stopIfTrue="1">
      <formula>$A218&lt;&gt;""</formula>
    </cfRule>
  </conditionalFormatting>
  <conditionalFormatting sqref="G218">
    <cfRule type="expression" dxfId="154" priority="211" stopIfTrue="1">
      <formula>$A218&lt;&gt;""</formula>
    </cfRule>
  </conditionalFormatting>
  <conditionalFormatting sqref="G218">
    <cfRule type="expression" dxfId="153" priority="210" stopIfTrue="1">
      <formula>$A218&lt;&gt;""</formula>
    </cfRule>
  </conditionalFormatting>
  <conditionalFormatting sqref="G218">
    <cfRule type="expression" dxfId="152" priority="209" stopIfTrue="1">
      <formula>$A218&lt;&gt;""</formula>
    </cfRule>
  </conditionalFormatting>
  <conditionalFormatting sqref="G218">
    <cfRule type="expression" dxfId="151" priority="208" stopIfTrue="1">
      <formula>$A218&lt;&gt;""</formula>
    </cfRule>
  </conditionalFormatting>
  <conditionalFormatting sqref="G218">
    <cfRule type="expression" dxfId="150" priority="207" stopIfTrue="1">
      <formula>$A218&lt;&gt;""</formula>
    </cfRule>
  </conditionalFormatting>
  <conditionalFormatting sqref="G218">
    <cfRule type="expression" dxfId="149" priority="206" stopIfTrue="1">
      <formula>$A218&lt;&gt;""</formula>
    </cfRule>
  </conditionalFormatting>
  <conditionalFormatting sqref="G219">
    <cfRule type="expression" dxfId="148" priority="204" stopIfTrue="1">
      <formula>$A219&lt;&gt;""</formula>
    </cfRule>
  </conditionalFormatting>
  <conditionalFormatting sqref="G219">
    <cfRule type="expression" dxfId="147" priority="205" stopIfTrue="1">
      <formula>$A219&lt;&gt;""</formula>
    </cfRule>
  </conditionalFormatting>
  <conditionalFormatting sqref="G219">
    <cfRule type="expression" dxfId="146" priority="203" stopIfTrue="1">
      <formula>$A219&lt;&gt;""</formula>
    </cfRule>
  </conditionalFormatting>
  <conditionalFormatting sqref="G219">
    <cfRule type="expression" dxfId="145" priority="202" stopIfTrue="1">
      <formula>$A219&lt;&gt;""</formula>
    </cfRule>
  </conditionalFormatting>
  <conditionalFormatting sqref="G219">
    <cfRule type="expression" dxfId="144" priority="201" stopIfTrue="1">
      <formula>$A219&lt;&gt;""</formula>
    </cfRule>
  </conditionalFormatting>
  <conditionalFormatting sqref="G219">
    <cfRule type="expression" dxfId="143" priority="200" stopIfTrue="1">
      <formula>$A219&lt;&gt;""</formula>
    </cfRule>
  </conditionalFormatting>
  <conditionalFormatting sqref="G219">
    <cfRule type="expression" dxfId="142" priority="199" stopIfTrue="1">
      <formula>$A219&lt;&gt;""</formula>
    </cfRule>
  </conditionalFormatting>
  <conditionalFormatting sqref="G219">
    <cfRule type="expression" dxfId="141" priority="198" stopIfTrue="1">
      <formula>$A219&lt;&gt;""</formula>
    </cfRule>
  </conditionalFormatting>
  <conditionalFormatting sqref="G219">
    <cfRule type="expression" dxfId="140" priority="197" stopIfTrue="1">
      <formula>$A219&lt;&gt;""</formula>
    </cfRule>
  </conditionalFormatting>
  <conditionalFormatting sqref="G219">
    <cfRule type="expression" dxfId="139" priority="196" stopIfTrue="1">
      <formula>$A219&lt;&gt;""</formula>
    </cfRule>
  </conditionalFormatting>
  <conditionalFormatting sqref="G219">
    <cfRule type="expression" dxfId="138" priority="195" stopIfTrue="1">
      <formula>$A219&lt;&gt;""</formula>
    </cfRule>
  </conditionalFormatting>
  <conditionalFormatting sqref="G219">
    <cfRule type="expression" dxfId="137" priority="194" stopIfTrue="1">
      <formula>$A219&lt;&gt;""</formula>
    </cfRule>
  </conditionalFormatting>
  <conditionalFormatting sqref="G219">
    <cfRule type="expression" dxfId="136" priority="193" stopIfTrue="1">
      <formula>$A219&lt;&gt;""</formula>
    </cfRule>
  </conditionalFormatting>
  <conditionalFormatting sqref="G219">
    <cfRule type="expression" dxfId="135" priority="192" stopIfTrue="1">
      <formula>$A219&lt;&gt;""</formula>
    </cfRule>
  </conditionalFormatting>
  <conditionalFormatting sqref="G219">
    <cfRule type="expression" dxfId="134" priority="191" stopIfTrue="1">
      <formula>$A219&lt;&gt;""</formula>
    </cfRule>
  </conditionalFormatting>
  <conditionalFormatting sqref="G219">
    <cfRule type="expression" dxfId="133" priority="190" stopIfTrue="1">
      <formula>$A219&lt;&gt;""</formula>
    </cfRule>
  </conditionalFormatting>
  <conditionalFormatting sqref="F218">
    <cfRule type="expression" dxfId="132" priority="188" stopIfTrue="1">
      <formula>$A218&lt;&gt;""</formula>
    </cfRule>
  </conditionalFormatting>
  <conditionalFormatting sqref="F218">
    <cfRule type="expression" dxfId="131" priority="189" stopIfTrue="1">
      <formula>$A218&lt;&gt;""</formula>
    </cfRule>
  </conditionalFormatting>
  <conditionalFormatting sqref="F219">
    <cfRule type="expression" dxfId="130" priority="186" stopIfTrue="1">
      <formula>$A219&lt;&gt;""</formula>
    </cfRule>
  </conditionalFormatting>
  <conditionalFormatting sqref="F219">
    <cfRule type="expression" dxfId="129" priority="187" stopIfTrue="1">
      <formula>$A219&lt;&gt;""</formula>
    </cfRule>
  </conditionalFormatting>
  <conditionalFormatting sqref="F220">
    <cfRule type="expression" dxfId="128" priority="184" stopIfTrue="1">
      <formula>$A220&lt;&gt;""</formula>
    </cfRule>
  </conditionalFormatting>
  <conditionalFormatting sqref="F220">
    <cfRule type="expression" dxfId="127" priority="185" stopIfTrue="1">
      <formula>$A220&lt;&gt;""</formula>
    </cfRule>
  </conditionalFormatting>
  <conditionalFormatting sqref="F220">
    <cfRule type="expression" dxfId="126" priority="183" stopIfTrue="1">
      <formula>$A220&lt;&gt;""</formula>
    </cfRule>
  </conditionalFormatting>
  <conditionalFormatting sqref="F220">
    <cfRule type="expression" dxfId="125" priority="182" stopIfTrue="1">
      <formula>$A220&lt;&gt;""</formula>
    </cfRule>
  </conditionalFormatting>
  <conditionalFormatting sqref="G220">
    <cfRule type="expression" dxfId="124" priority="180" stopIfTrue="1">
      <formula>$A220&lt;&gt;""</formula>
    </cfRule>
  </conditionalFormatting>
  <conditionalFormatting sqref="G220">
    <cfRule type="expression" dxfId="123" priority="181" stopIfTrue="1">
      <formula>$A220&lt;&gt;""</formula>
    </cfRule>
  </conditionalFormatting>
  <conditionalFormatting sqref="G220">
    <cfRule type="expression" dxfId="122" priority="179" stopIfTrue="1">
      <formula>$A220&lt;&gt;""</formula>
    </cfRule>
  </conditionalFormatting>
  <conditionalFormatting sqref="H220">
    <cfRule type="expression" dxfId="121" priority="177" stopIfTrue="1">
      <formula>$A220&lt;&gt;""</formula>
    </cfRule>
  </conditionalFormatting>
  <conditionalFormatting sqref="H220">
    <cfRule type="expression" dxfId="120" priority="178" stopIfTrue="1">
      <formula>$A220&lt;&gt;""</formula>
    </cfRule>
  </conditionalFormatting>
  <conditionalFormatting sqref="G221">
    <cfRule type="expression" dxfId="119" priority="175" stopIfTrue="1">
      <formula>$A221&lt;&gt;""</formula>
    </cfRule>
  </conditionalFormatting>
  <conditionalFormatting sqref="G221">
    <cfRule type="expression" dxfId="118" priority="176" stopIfTrue="1">
      <formula>$A221&lt;&gt;""</formula>
    </cfRule>
  </conditionalFormatting>
  <conditionalFormatting sqref="H221">
    <cfRule type="expression" dxfId="117" priority="173" stopIfTrue="1">
      <formula>$A221&lt;&gt;""</formula>
    </cfRule>
  </conditionalFormatting>
  <conditionalFormatting sqref="H221">
    <cfRule type="expression" dxfId="116" priority="174" stopIfTrue="1">
      <formula>$A221&lt;&gt;""</formula>
    </cfRule>
  </conditionalFormatting>
  <conditionalFormatting sqref="H224">
    <cfRule type="expression" dxfId="115" priority="172" stopIfTrue="1">
      <formula>$A224&lt;&gt;""</formula>
    </cfRule>
  </conditionalFormatting>
  <conditionalFormatting sqref="H224">
    <cfRule type="expression" dxfId="114" priority="171" stopIfTrue="1">
      <formula>$A224&lt;&gt;""</formula>
    </cfRule>
  </conditionalFormatting>
  <conditionalFormatting sqref="H224">
    <cfRule type="expression" dxfId="113" priority="170" stopIfTrue="1">
      <formula>$A224&lt;&gt;""</formula>
    </cfRule>
  </conditionalFormatting>
  <conditionalFormatting sqref="G224">
    <cfRule type="expression" dxfId="112" priority="169" stopIfTrue="1">
      <formula>$A224&lt;&gt;""</formula>
    </cfRule>
  </conditionalFormatting>
  <conditionalFormatting sqref="G224">
    <cfRule type="expression" dxfId="111" priority="168" stopIfTrue="1">
      <formula>$A224&lt;&gt;""</formula>
    </cfRule>
  </conditionalFormatting>
  <conditionalFormatting sqref="G224">
    <cfRule type="expression" dxfId="110" priority="167" stopIfTrue="1">
      <formula>$A224&lt;&gt;""</formula>
    </cfRule>
  </conditionalFormatting>
  <conditionalFormatting sqref="G224">
    <cfRule type="expression" dxfId="109" priority="166" stopIfTrue="1">
      <formula>$A224&lt;&gt;""</formula>
    </cfRule>
  </conditionalFormatting>
  <conditionalFormatting sqref="G224">
    <cfRule type="expression" dxfId="108" priority="165" stopIfTrue="1">
      <formula>$A224&lt;&gt;""</formula>
    </cfRule>
  </conditionalFormatting>
  <conditionalFormatting sqref="G224">
    <cfRule type="expression" dxfId="107" priority="164" stopIfTrue="1">
      <formula>$A224&lt;&gt;""</formula>
    </cfRule>
  </conditionalFormatting>
  <conditionalFormatting sqref="F225:F226">
    <cfRule type="expression" dxfId="106" priority="162" stopIfTrue="1">
      <formula>$A225&lt;&gt;""</formula>
    </cfRule>
  </conditionalFormatting>
  <conditionalFormatting sqref="F225:F226">
    <cfRule type="expression" dxfId="105" priority="163" stopIfTrue="1">
      <formula>$A225&lt;&gt;""</formula>
    </cfRule>
  </conditionalFormatting>
  <conditionalFormatting sqref="G227">
    <cfRule type="expression" dxfId="104" priority="160" stopIfTrue="1">
      <formula>$A227&lt;&gt;""</formula>
    </cfRule>
  </conditionalFormatting>
  <conditionalFormatting sqref="G227">
    <cfRule type="expression" dxfId="103" priority="161" stopIfTrue="1">
      <formula>$A227&lt;&gt;""</formula>
    </cfRule>
  </conditionalFormatting>
  <conditionalFormatting sqref="G227">
    <cfRule type="expression" dxfId="102" priority="159" stopIfTrue="1">
      <formula>$A227&lt;&gt;""</formula>
    </cfRule>
  </conditionalFormatting>
  <conditionalFormatting sqref="G227">
    <cfRule type="expression" dxfId="101" priority="158" stopIfTrue="1">
      <formula>$A227&lt;&gt;""</formula>
    </cfRule>
  </conditionalFormatting>
  <conditionalFormatting sqref="G227">
    <cfRule type="expression" dxfId="100" priority="157" stopIfTrue="1">
      <formula>$A227&lt;&gt;""</formula>
    </cfRule>
  </conditionalFormatting>
  <conditionalFormatting sqref="G227">
    <cfRule type="expression" dxfId="99" priority="156" stopIfTrue="1">
      <formula>$A227&lt;&gt;""</formula>
    </cfRule>
  </conditionalFormatting>
  <conditionalFormatting sqref="G227">
    <cfRule type="expression" dxfId="98" priority="155" stopIfTrue="1">
      <formula>$A227&lt;&gt;""</formula>
    </cfRule>
  </conditionalFormatting>
  <conditionalFormatting sqref="G227">
    <cfRule type="expression" dxfId="97" priority="154" stopIfTrue="1">
      <formula>$A227&lt;&gt;""</formula>
    </cfRule>
  </conditionalFormatting>
  <conditionalFormatting sqref="G227">
    <cfRule type="expression" dxfId="96" priority="153" stopIfTrue="1">
      <formula>$A227&lt;&gt;""</formula>
    </cfRule>
  </conditionalFormatting>
  <conditionalFormatting sqref="G227">
    <cfRule type="expression" dxfId="95" priority="152" stopIfTrue="1">
      <formula>$A227&lt;&gt;""</formula>
    </cfRule>
  </conditionalFormatting>
  <conditionalFormatting sqref="G227">
    <cfRule type="expression" dxfId="94" priority="151" stopIfTrue="1">
      <formula>$A227&lt;&gt;""</formula>
    </cfRule>
  </conditionalFormatting>
  <conditionalFormatting sqref="G227">
    <cfRule type="expression" dxfId="93" priority="150" stopIfTrue="1">
      <formula>$A227&lt;&gt;""</formula>
    </cfRule>
  </conditionalFormatting>
  <conditionalFormatting sqref="G227">
    <cfRule type="expression" dxfId="92" priority="149" stopIfTrue="1">
      <formula>$A227&lt;&gt;""</formula>
    </cfRule>
  </conditionalFormatting>
  <conditionalFormatting sqref="G227">
    <cfRule type="expression" dxfId="91" priority="148" stopIfTrue="1">
      <formula>$A227&lt;&gt;""</formula>
    </cfRule>
  </conditionalFormatting>
  <conditionalFormatting sqref="G227">
    <cfRule type="expression" dxfId="90" priority="147" stopIfTrue="1">
      <formula>$A227&lt;&gt;""</formula>
    </cfRule>
  </conditionalFormatting>
  <conditionalFormatting sqref="G227">
    <cfRule type="expression" dxfId="89" priority="146" stopIfTrue="1">
      <formula>$A227&lt;&gt;""</formula>
    </cfRule>
  </conditionalFormatting>
  <conditionalFormatting sqref="G228">
    <cfRule type="expression" dxfId="88" priority="144" stopIfTrue="1">
      <formula>$A228&lt;&gt;""</formula>
    </cfRule>
  </conditionalFormatting>
  <conditionalFormatting sqref="G228">
    <cfRule type="expression" dxfId="87" priority="145" stopIfTrue="1">
      <formula>$A228&lt;&gt;""</formula>
    </cfRule>
  </conditionalFormatting>
  <conditionalFormatting sqref="G228">
    <cfRule type="expression" dxfId="86" priority="143" stopIfTrue="1">
      <formula>$A228&lt;&gt;""</formula>
    </cfRule>
  </conditionalFormatting>
  <conditionalFormatting sqref="G228">
    <cfRule type="expression" dxfId="85" priority="142" stopIfTrue="1">
      <formula>$A228&lt;&gt;""</formula>
    </cfRule>
  </conditionalFormatting>
  <conditionalFormatting sqref="G228">
    <cfRule type="expression" dxfId="84" priority="141" stopIfTrue="1">
      <formula>$A228&lt;&gt;""</formula>
    </cfRule>
  </conditionalFormatting>
  <conditionalFormatting sqref="G228">
    <cfRule type="expression" dxfId="83" priority="140" stopIfTrue="1">
      <formula>$A228&lt;&gt;""</formula>
    </cfRule>
  </conditionalFormatting>
  <conditionalFormatting sqref="G228">
    <cfRule type="expression" dxfId="82" priority="139" stopIfTrue="1">
      <formula>$A228&lt;&gt;""</formula>
    </cfRule>
  </conditionalFormatting>
  <conditionalFormatting sqref="G228">
    <cfRule type="expression" dxfId="81" priority="138" stopIfTrue="1">
      <formula>$A228&lt;&gt;""</formula>
    </cfRule>
  </conditionalFormatting>
  <conditionalFormatting sqref="G228">
    <cfRule type="expression" dxfId="80" priority="137" stopIfTrue="1">
      <formula>$A228&lt;&gt;""</formula>
    </cfRule>
  </conditionalFormatting>
  <conditionalFormatting sqref="G228">
    <cfRule type="expression" dxfId="79" priority="136" stopIfTrue="1">
      <formula>$A228&lt;&gt;""</formula>
    </cfRule>
  </conditionalFormatting>
  <conditionalFormatting sqref="G228">
    <cfRule type="expression" dxfId="78" priority="135" stopIfTrue="1">
      <formula>$A228&lt;&gt;""</formula>
    </cfRule>
  </conditionalFormatting>
  <conditionalFormatting sqref="G228">
    <cfRule type="expression" dxfId="77" priority="134" stopIfTrue="1">
      <formula>$A228&lt;&gt;""</formula>
    </cfRule>
  </conditionalFormatting>
  <conditionalFormatting sqref="G228">
    <cfRule type="expression" dxfId="76" priority="133" stopIfTrue="1">
      <formula>$A228&lt;&gt;""</formula>
    </cfRule>
  </conditionalFormatting>
  <conditionalFormatting sqref="G228">
    <cfRule type="expression" dxfId="75" priority="132" stopIfTrue="1">
      <formula>$A228&lt;&gt;""</formula>
    </cfRule>
  </conditionalFormatting>
  <conditionalFormatting sqref="G228">
    <cfRule type="expression" dxfId="74" priority="131" stopIfTrue="1">
      <formula>$A228&lt;&gt;""</formula>
    </cfRule>
  </conditionalFormatting>
  <conditionalFormatting sqref="G228">
    <cfRule type="expression" dxfId="73" priority="130" stopIfTrue="1">
      <formula>$A228&lt;&gt;""</formula>
    </cfRule>
  </conditionalFormatting>
  <conditionalFormatting sqref="F227">
    <cfRule type="expression" dxfId="72" priority="128" stopIfTrue="1">
      <formula>$A227&lt;&gt;""</formula>
    </cfRule>
  </conditionalFormatting>
  <conditionalFormatting sqref="F227">
    <cfRule type="expression" dxfId="71" priority="129" stopIfTrue="1">
      <formula>$A227&lt;&gt;""</formula>
    </cfRule>
  </conditionalFormatting>
  <conditionalFormatting sqref="F227">
    <cfRule type="expression" dxfId="70" priority="127" stopIfTrue="1">
      <formula>$A227&lt;&gt;""</formula>
    </cfRule>
  </conditionalFormatting>
  <conditionalFormatting sqref="F228">
    <cfRule type="expression" dxfId="69" priority="125" stopIfTrue="1">
      <formula>$A228&lt;&gt;""</formula>
    </cfRule>
  </conditionalFormatting>
  <conditionalFormatting sqref="F228">
    <cfRule type="expression" dxfId="68" priority="126" stopIfTrue="1">
      <formula>$A228&lt;&gt;""</formula>
    </cfRule>
  </conditionalFormatting>
  <conditionalFormatting sqref="G188">
    <cfRule type="expression" dxfId="67" priority="124" stopIfTrue="1">
      <formula>$A188&lt;&gt;""</formula>
    </cfRule>
  </conditionalFormatting>
  <conditionalFormatting sqref="G188">
    <cfRule type="expression" dxfId="66" priority="123" stopIfTrue="1">
      <formula>$A188&lt;&gt;""</formula>
    </cfRule>
  </conditionalFormatting>
  <conditionalFormatting sqref="G189">
    <cfRule type="expression" dxfId="65" priority="122" stopIfTrue="1">
      <formula>$A189&lt;&gt;""</formula>
    </cfRule>
  </conditionalFormatting>
  <conditionalFormatting sqref="G229">
    <cfRule type="expression" dxfId="64" priority="121" stopIfTrue="1">
      <formula>$A229&lt;&gt;""</formula>
    </cfRule>
  </conditionalFormatting>
  <conditionalFormatting sqref="G229">
    <cfRule type="expression" dxfId="63" priority="120" stopIfTrue="1">
      <formula>$A229&lt;&gt;""</formula>
    </cfRule>
  </conditionalFormatting>
  <conditionalFormatting sqref="F233">
    <cfRule type="expression" dxfId="62" priority="119" stopIfTrue="1">
      <formula>$A233&lt;&gt;""</formula>
    </cfRule>
  </conditionalFormatting>
  <conditionalFormatting sqref="F233">
    <cfRule type="expression" dxfId="61" priority="118" stopIfTrue="1">
      <formula>$A233&lt;&gt;""</formula>
    </cfRule>
  </conditionalFormatting>
  <conditionalFormatting sqref="F233">
    <cfRule type="expression" dxfId="60" priority="117" stopIfTrue="1">
      <formula>$A233&lt;&gt;""</formula>
    </cfRule>
  </conditionalFormatting>
  <conditionalFormatting sqref="F233">
    <cfRule type="expression" dxfId="59" priority="116" stopIfTrue="1">
      <formula>$A233&lt;&gt;""</formula>
    </cfRule>
  </conditionalFormatting>
  <conditionalFormatting sqref="F233">
    <cfRule type="expression" dxfId="58" priority="115" stopIfTrue="1">
      <formula>$A233&lt;&gt;""</formula>
    </cfRule>
  </conditionalFormatting>
  <conditionalFormatting sqref="G233">
    <cfRule type="expression" dxfId="57" priority="114" stopIfTrue="1">
      <formula>$A233&lt;&gt;""</formula>
    </cfRule>
  </conditionalFormatting>
  <conditionalFormatting sqref="G233">
    <cfRule type="expression" dxfId="56" priority="113" stopIfTrue="1">
      <formula>$A233&lt;&gt;""</formula>
    </cfRule>
  </conditionalFormatting>
  <conditionalFormatting sqref="F235">
    <cfRule type="expression" dxfId="55" priority="112" stopIfTrue="1">
      <formula>$A235&lt;&gt;""</formula>
    </cfRule>
  </conditionalFormatting>
  <conditionalFormatting sqref="F235">
    <cfRule type="expression" dxfId="54" priority="111" stopIfTrue="1">
      <formula>$A235&lt;&gt;""</formula>
    </cfRule>
  </conditionalFormatting>
  <conditionalFormatting sqref="F256">
    <cfRule type="expression" dxfId="53" priority="108" stopIfTrue="1">
      <formula>$A256&lt;&gt;""</formula>
    </cfRule>
  </conditionalFormatting>
  <conditionalFormatting sqref="F256">
    <cfRule type="expression" dxfId="52" priority="107" stopIfTrue="1">
      <formula>$A256&lt;&gt;""</formula>
    </cfRule>
  </conditionalFormatting>
  <conditionalFormatting sqref="F256">
    <cfRule type="expression" dxfId="51" priority="106" stopIfTrue="1">
      <formula>$A256&lt;&gt;""</formula>
    </cfRule>
  </conditionalFormatting>
  <conditionalFormatting sqref="F256">
    <cfRule type="expression" dxfId="50" priority="105" stopIfTrue="1">
      <formula>$A256&lt;&gt;""</formula>
    </cfRule>
  </conditionalFormatting>
  <conditionalFormatting sqref="F257">
    <cfRule type="expression" dxfId="49" priority="104" stopIfTrue="1">
      <formula>$A257&lt;&gt;""</formula>
    </cfRule>
  </conditionalFormatting>
  <conditionalFormatting sqref="F257">
    <cfRule type="expression" dxfId="48" priority="103" stopIfTrue="1">
      <formula>$A257&lt;&gt;""</formula>
    </cfRule>
  </conditionalFormatting>
  <conditionalFormatting sqref="G257">
    <cfRule type="expression" dxfId="47" priority="102" stopIfTrue="1">
      <formula>$A257&lt;&gt;""</formula>
    </cfRule>
  </conditionalFormatting>
  <conditionalFormatting sqref="G257">
    <cfRule type="expression" dxfId="46" priority="101" stopIfTrue="1">
      <formula>$A257&lt;&gt;""</formula>
    </cfRule>
  </conditionalFormatting>
  <conditionalFormatting sqref="F258">
    <cfRule type="expression" dxfId="45" priority="100" stopIfTrue="1">
      <formula>$A258&lt;&gt;""</formula>
    </cfRule>
  </conditionalFormatting>
  <conditionalFormatting sqref="F258">
    <cfRule type="expression" dxfId="44" priority="99" stopIfTrue="1">
      <formula>$A258&lt;&gt;""</formula>
    </cfRule>
  </conditionalFormatting>
  <conditionalFormatting sqref="G263">
    <cfRule type="expression" dxfId="43" priority="96" stopIfTrue="1">
      <formula>$A263&lt;&gt;""</formula>
    </cfRule>
  </conditionalFormatting>
  <conditionalFormatting sqref="G263">
    <cfRule type="expression" dxfId="42" priority="95" stopIfTrue="1">
      <formula>$A263&lt;&gt;""</formula>
    </cfRule>
  </conditionalFormatting>
  <conditionalFormatting sqref="F264">
    <cfRule type="expression" dxfId="41" priority="94" stopIfTrue="1">
      <formula>$A264&lt;&gt;""</formula>
    </cfRule>
  </conditionalFormatting>
  <conditionalFormatting sqref="F264">
    <cfRule type="expression" dxfId="40" priority="93" stopIfTrue="1">
      <formula>$A264&lt;&gt;""</formula>
    </cfRule>
  </conditionalFormatting>
  <conditionalFormatting sqref="F264">
    <cfRule type="expression" dxfId="39" priority="92" stopIfTrue="1">
      <formula>$A264&lt;&gt;""</formula>
    </cfRule>
  </conditionalFormatting>
  <conditionalFormatting sqref="F265">
    <cfRule type="expression" dxfId="38" priority="91" stopIfTrue="1">
      <formula>$A265&lt;&gt;""</formula>
    </cfRule>
  </conditionalFormatting>
  <conditionalFormatting sqref="F265">
    <cfRule type="expression" dxfId="37" priority="90" stopIfTrue="1">
      <formula>$A265&lt;&gt;""</formula>
    </cfRule>
  </conditionalFormatting>
  <conditionalFormatting sqref="G264">
    <cfRule type="expression" dxfId="36" priority="89" stopIfTrue="1">
      <formula>$A264&lt;&gt;""</formula>
    </cfRule>
  </conditionalFormatting>
  <conditionalFormatting sqref="G264">
    <cfRule type="expression" dxfId="35" priority="88" stopIfTrue="1">
      <formula>$A264&lt;&gt;""</formula>
    </cfRule>
  </conditionalFormatting>
  <conditionalFormatting sqref="G264">
    <cfRule type="expression" dxfId="34" priority="87" stopIfTrue="1">
      <formula>$A264&lt;&gt;""</formula>
    </cfRule>
  </conditionalFormatting>
  <conditionalFormatting sqref="G264">
    <cfRule type="expression" dxfId="33" priority="86" stopIfTrue="1">
      <formula>$A264&lt;&gt;""</formula>
    </cfRule>
  </conditionalFormatting>
  <conditionalFormatting sqref="G264">
    <cfRule type="expression" dxfId="32" priority="85" stopIfTrue="1">
      <formula>$A264&lt;&gt;""</formula>
    </cfRule>
  </conditionalFormatting>
  <conditionalFormatting sqref="G264">
    <cfRule type="expression" dxfId="31" priority="84" stopIfTrue="1">
      <formula>$A264&lt;&gt;""</formula>
    </cfRule>
  </conditionalFormatting>
  <conditionalFormatting sqref="G264">
    <cfRule type="expression" dxfId="30" priority="83" stopIfTrue="1">
      <formula>$A264&lt;&gt;""</formula>
    </cfRule>
  </conditionalFormatting>
  <conditionalFormatting sqref="G264">
    <cfRule type="expression" dxfId="29" priority="82" stopIfTrue="1">
      <formula>$A264&lt;&gt;""</formula>
    </cfRule>
  </conditionalFormatting>
  <conditionalFormatting sqref="G264">
    <cfRule type="expression" dxfId="28" priority="81" stopIfTrue="1">
      <formula>$A264&lt;&gt;""</formula>
    </cfRule>
  </conditionalFormatting>
  <conditionalFormatting sqref="G264">
    <cfRule type="expression" dxfId="27" priority="80" stopIfTrue="1">
      <formula>$A264&lt;&gt;""</formula>
    </cfRule>
  </conditionalFormatting>
  <conditionalFormatting sqref="G264">
    <cfRule type="expression" dxfId="26" priority="79" stopIfTrue="1">
      <formula>$A264&lt;&gt;""</formula>
    </cfRule>
  </conditionalFormatting>
  <conditionalFormatting sqref="G264">
    <cfRule type="expression" dxfId="25" priority="78" stopIfTrue="1">
      <formula>$A264&lt;&gt;""</formula>
    </cfRule>
  </conditionalFormatting>
  <conditionalFormatting sqref="G264">
    <cfRule type="expression" dxfId="24" priority="77" stopIfTrue="1">
      <formula>$A264&lt;&gt;""</formula>
    </cfRule>
  </conditionalFormatting>
  <conditionalFormatting sqref="G264">
    <cfRule type="expression" dxfId="23" priority="76" stopIfTrue="1">
      <formula>$A264&lt;&gt;""</formula>
    </cfRule>
  </conditionalFormatting>
  <conditionalFormatting sqref="G264">
    <cfRule type="expression" dxfId="22" priority="75" stopIfTrue="1">
      <formula>$A264&lt;&gt;""</formula>
    </cfRule>
  </conditionalFormatting>
  <conditionalFormatting sqref="G264">
    <cfRule type="expression" dxfId="21" priority="74" stopIfTrue="1">
      <formula>$A264&lt;&gt;""</formula>
    </cfRule>
  </conditionalFormatting>
  <conditionalFormatting sqref="G265">
    <cfRule type="expression" dxfId="20" priority="73" stopIfTrue="1">
      <formula>$A265&lt;&gt;""</formula>
    </cfRule>
  </conditionalFormatting>
  <conditionalFormatting sqref="G265">
    <cfRule type="expression" dxfId="19" priority="72" stopIfTrue="1">
      <formula>$A265&lt;&gt;""</formula>
    </cfRule>
  </conditionalFormatting>
  <conditionalFormatting sqref="G265">
    <cfRule type="expression" dxfId="18" priority="71" stopIfTrue="1">
      <formula>$A265&lt;&gt;""</formula>
    </cfRule>
  </conditionalFormatting>
  <conditionalFormatting sqref="G265">
    <cfRule type="expression" dxfId="17" priority="70" stopIfTrue="1">
      <formula>$A265&lt;&gt;""</formula>
    </cfRule>
  </conditionalFormatting>
  <conditionalFormatting sqref="G265">
    <cfRule type="expression" dxfId="16" priority="69" stopIfTrue="1">
      <formula>$A265&lt;&gt;""</formula>
    </cfRule>
  </conditionalFormatting>
  <conditionalFormatting sqref="G265">
    <cfRule type="expression" dxfId="15" priority="68" stopIfTrue="1">
      <formula>$A265&lt;&gt;""</formula>
    </cfRule>
  </conditionalFormatting>
  <conditionalFormatting sqref="G265">
    <cfRule type="expression" dxfId="14" priority="67" stopIfTrue="1">
      <formula>$A265&lt;&gt;""</formula>
    </cfRule>
  </conditionalFormatting>
  <conditionalFormatting sqref="G265">
    <cfRule type="expression" dxfId="13" priority="66" stopIfTrue="1">
      <formula>$A265&lt;&gt;""</formula>
    </cfRule>
  </conditionalFormatting>
  <conditionalFormatting sqref="G265">
    <cfRule type="expression" dxfId="12" priority="65" stopIfTrue="1">
      <formula>$A265&lt;&gt;""</formula>
    </cfRule>
  </conditionalFormatting>
  <conditionalFormatting sqref="G265">
    <cfRule type="expression" dxfId="11" priority="64" stopIfTrue="1">
      <formula>$A265&lt;&gt;""</formula>
    </cfRule>
  </conditionalFormatting>
  <conditionalFormatting sqref="G265">
    <cfRule type="expression" dxfId="10" priority="63" stopIfTrue="1">
      <formula>$A265&lt;&gt;""</formula>
    </cfRule>
  </conditionalFormatting>
  <conditionalFormatting sqref="G265">
    <cfRule type="expression" dxfId="9" priority="62" stopIfTrue="1">
      <formula>$A265&lt;&gt;""</formula>
    </cfRule>
  </conditionalFormatting>
  <conditionalFormatting sqref="G265">
    <cfRule type="expression" dxfId="8" priority="61" stopIfTrue="1">
      <formula>$A265&lt;&gt;""</formula>
    </cfRule>
  </conditionalFormatting>
  <conditionalFormatting sqref="G265">
    <cfRule type="expression" dxfId="7" priority="60" stopIfTrue="1">
      <formula>$A265&lt;&gt;""</formula>
    </cfRule>
  </conditionalFormatting>
  <conditionalFormatting sqref="G265">
    <cfRule type="expression" dxfId="6" priority="59" stopIfTrue="1">
      <formula>$A265&lt;&gt;""</formula>
    </cfRule>
  </conditionalFormatting>
  <conditionalFormatting sqref="G265">
    <cfRule type="expression" dxfId="5" priority="58" stopIfTrue="1">
      <formula>$A265&lt;&gt;""</formula>
    </cfRule>
  </conditionalFormatting>
  <conditionalFormatting sqref="H250">
    <cfRule type="expression" dxfId="4" priority="57" stopIfTrue="1">
      <formula>$A250&lt;&gt;""</formula>
    </cfRule>
  </conditionalFormatting>
  <conditionalFormatting sqref="G250">
    <cfRule type="expression" dxfId="3" priority="56" stopIfTrue="1">
      <formula>$A250&lt;&gt;""</formula>
    </cfRule>
  </conditionalFormatting>
  <conditionalFormatting sqref="G268">
    <cfRule type="expression" dxfId="2" priority="3" stopIfTrue="1">
      <formula>$A268&lt;&gt;""</formula>
    </cfRule>
  </conditionalFormatting>
  <conditionalFormatting sqref="G268">
    <cfRule type="expression" dxfId="1" priority="2" stopIfTrue="1">
      <formula>$A268&lt;&gt;""</formula>
    </cfRule>
  </conditionalFormatting>
  <conditionalFormatting sqref="G268">
    <cfRule type="expression" dxfId="0" priority="1" stopIfTrue="1">
      <formula>$A268&lt;&gt;""</formula>
    </cfRule>
  </conditionalFormatting>
  <dataValidations count="5">
    <dataValidation type="date" allowBlank="1" showInputMessage="1" showErrorMessage="1" sqref="D4994:E65529 D102:E102 D106:E106">
      <formula1>42370</formula1>
      <formula2>42735</formula2>
    </dataValidation>
    <dataValidation type="list" allowBlank="1" sqref="F107:F4993">
      <formula1>$F$96:$F$99</formula1>
    </dataValidation>
    <dataValidation type="list" allowBlank="1" showInputMessage="1" showErrorMessage="1" sqref="A107:A4993">
      <formula1>OFFSET($A$1,0,0,$B$3,1)</formula1>
    </dataValidation>
    <dataValidation allowBlank="1" sqref="G107:G4993"/>
    <dataValidation type="list" allowBlank="1" showInputMessage="1" showErrorMessage="1" errorTitle="Chyba !" error="zadajte (vyberte zo zoznamu) platný analytický kód podľa nápovedy k bunke I104" sqref="J107:J9993">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4294967294" verticalDpi="4294967294"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5"/>
  <sheetViews>
    <sheetView workbookViewId="0">
      <pane ySplit="1" topLeftCell="A2" activePane="bottomLeft" state="frozen"/>
      <selection activeCell="I2" sqref="I2:L73"/>
      <selection pane="bottomLeft" activeCell="A2" sqref="A2"/>
    </sheetView>
  </sheetViews>
  <sheetFormatPr defaultColWidth="9.1796875" defaultRowHeight="10"/>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row r="264" spans="1:16" ht="19.5" customHeight="1">
      <c r="A264" s="203"/>
      <c r="B264" s="285"/>
      <c r="C264" s="285"/>
      <c r="D264" s="285"/>
      <c r="E264" s="285"/>
      <c r="F264" s="285"/>
      <c r="G264" s="285"/>
      <c r="H264" s="285"/>
      <c r="I264" s="285"/>
      <c r="J264" s="285"/>
      <c r="K264" s="285"/>
      <c r="L264" s="286"/>
      <c r="M264" s="285"/>
      <c r="N264" s="285"/>
      <c r="O264" s="285"/>
      <c r="P264" s="285"/>
    </row>
    <row r="265" spans="1:16" ht="19.5" customHeight="1">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ref="A2:N758">
    <sortCondition ref="B2:B75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17968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c r="A1" s="381" t="str">
        <f>Spolu!C3&amp;", "&amp;Spolu!C6</f>
        <v>Slovenský zväz kickboxu, Olympijské námestie 14290/1, Bratislava, 831 04</v>
      </c>
      <c r="B1" s="381"/>
      <c r="C1" s="381"/>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2" t="s">
        <v>1252</v>
      </c>
      <c r="F3" s="383"/>
      <c r="N3" s="137" t="str">
        <f t="shared" si="0"/>
        <v>c - príspevok Slovenskému paralympijskému výboru</v>
      </c>
      <c r="O3" s="137" t="s">
        <v>343</v>
      </c>
      <c r="P3" s="137" t="s">
        <v>344</v>
      </c>
    </row>
    <row r="4" spans="1:16" ht="45.75" customHeight="1">
      <c r="E4" s="383"/>
      <c r="F4" s="383"/>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1">
      <c r="C6" s="138" t="s">
        <v>1254</v>
      </c>
      <c r="E6" s="140" t="s">
        <v>1255</v>
      </c>
      <c r="F6" s="149"/>
      <c r="N6" s="137" t="str">
        <f t="shared" si="0"/>
        <v>f - organizovanie významných a tradičných športových podujatí na území SR v roku 2020</v>
      </c>
      <c r="O6" s="137" t="s">
        <v>349</v>
      </c>
      <c r="P6" s="137" t="s">
        <v>1256</v>
      </c>
    </row>
    <row r="7" spans="1:16">
      <c r="C7" s="138" t="s">
        <v>1257</v>
      </c>
      <c r="E7" s="140" t="s">
        <v>1258</v>
      </c>
      <c r="F7" s="150"/>
      <c r="N7" s="137" t="str">
        <f t="shared" si="0"/>
        <v>g - projekty školského, univerzitného športu a športu pre všetkých</v>
      </c>
      <c r="O7" s="137" t="s">
        <v>351</v>
      </c>
      <c r="P7" s="137" t="s">
        <v>1259</v>
      </c>
    </row>
    <row r="8" spans="1:16">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4" t="s">
        <v>1264</v>
      </c>
      <c r="B12" s="384"/>
      <c r="C12" s="384"/>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15" customHeight="1" thickBot="1">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31119247</v>
      </c>
      <c r="E18" s="147" t="s">
        <v>1276</v>
      </c>
      <c r="F18" s="282">
        <v>421947749446</v>
      </c>
      <c r="N18" s="137" t="str">
        <f t="shared" si="0"/>
        <v xml:space="preserve">r - </v>
      </c>
      <c r="O18" s="137" t="s">
        <v>368</v>
      </c>
    </row>
    <row r="19" spans="1:16">
      <c r="E19" s="147" t="s">
        <v>1277</v>
      </c>
      <c r="F19" s="282">
        <v>421947749756</v>
      </c>
    </row>
    <row r="20" spans="1:16" ht="16" thickBot="1">
      <c r="A20" s="139" t="s">
        <v>392</v>
      </c>
      <c r="B20" s="143">
        <f>F6</f>
        <v>0</v>
      </c>
      <c r="E20" s="208"/>
      <c r="F20" s="283"/>
    </row>
    <row r="21" spans="1:16" ht="189" customHeight="1">
      <c r="B21" s="211"/>
      <c r="C21" s="144"/>
    </row>
    <row r="22" spans="1:16" ht="39.75" customHeight="1">
      <c r="B22" s="380" t="s">
        <v>1278</v>
      </c>
      <c r="C22" s="380"/>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Pouzivatel</cp:lastModifiedBy>
  <cp:revision/>
  <cp:lastPrinted>2026-02-17T08:14:04Z</cp:lastPrinted>
  <dcterms:created xsi:type="dcterms:W3CDTF">2017-02-20T06:20:12Z</dcterms:created>
  <dcterms:modified xsi:type="dcterms:W3CDTF">2026-02-23T18:07:37Z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